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lanta Juceviciene\Desktop\Darbas 2020 10\SVP 2026-2028\"/>
    </mc:Choice>
  </mc:AlternateContent>
  <xr:revisionPtr revIDLastSave="0" documentId="13_ncr:1_{76274CE9-BCFD-46C6-A5EB-615EDAE74CC2}" xr6:coauthVersionLast="47" xr6:coauthVersionMax="47" xr10:uidLastSave="{00000000-0000-0000-0000-000000000000}"/>
  <bookViews>
    <workbookView xWindow="-108" yWindow="-108" windowWidth="23256" windowHeight="12456" tabRatio="633" xr2:uid="{00000000-000D-0000-FFFF-FFFF00000000}"/>
  </bookViews>
  <sheets>
    <sheet name="001" sheetId="1" r:id="rId1"/>
    <sheet name="002" sheetId="2" r:id="rId2"/>
    <sheet name="003" sheetId="3" r:id="rId3"/>
    <sheet name="004" sheetId="4" r:id="rId4"/>
    <sheet name="005" sheetId="5" r:id="rId5"/>
    <sheet name="006" sheetId="6" r:id="rId6"/>
    <sheet name="007" sheetId="7" r:id="rId7"/>
    <sheet name="008" sheetId="11" r:id="rId8"/>
    <sheet name="009" sheetId="9" r:id="rId9"/>
    <sheet name="Lėšų atmintinė" sheetId="10" r:id="rId10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9" i="1" l="1"/>
  <c r="G179" i="1"/>
  <c r="F181" i="1"/>
  <c r="G181" i="1"/>
  <c r="F261" i="6"/>
  <c r="G261" i="6"/>
  <c r="E176" i="9"/>
  <c r="F176" i="9"/>
  <c r="D176" i="9"/>
  <c r="E178" i="9"/>
  <c r="F178" i="9"/>
  <c r="D178" i="9"/>
  <c r="E187" i="11"/>
  <c r="F187" i="11"/>
  <c r="D187" i="11"/>
  <c r="E188" i="11"/>
  <c r="F188" i="11"/>
  <c r="D188" i="11"/>
  <c r="E53" i="2"/>
  <c r="F53" i="2"/>
  <c r="D53" i="2"/>
  <c r="E158" i="5"/>
  <c r="F158" i="5"/>
  <c r="D158" i="5"/>
  <c r="E156" i="5"/>
  <c r="F156" i="5"/>
  <c r="D156" i="5"/>
  <c r="G169" i="9"/>
  <c r="D169" i="9"/>
  <c r="D180" i="11"/>
  <c r="D149" i="5"/>
  <c r="E98" i="4"/>
  <c r="F98" i="4"/>
  <c r="G98" i="4"/>
  <c r="D45" i="2"/>
  <c r="F169" i="9"/>
  <c r="E169" i="9"/>
  <c r="F157" i="9"/>
  <c r="G157" i="9"/>
  <c r="F141" i="9"/>
  <c r="G141" i="9"/>
  <c r="F137" i="9"/>
  <c r="G137" i="9"/>
  <c r="F133" i="9"/>
  <c r="G133" i="9"/>
  <c r="F129" i="9"/>
  <c r="G129" i="9"/>
  <c r="F125" i="9"/>
  <c r="G125" i="9"/>
  <c r="F116" i="9"/>
  <c r="G116" i="9"/>
  <c r="F94" i="9"/>
  <c r="G94" i="9"/>
  <c r="F90" i="9"/>
  <c r="G90" i="9"/>
  <c r="F78" i="9"/>
  <c r="G78" i="9"/>
  <c r="F44" i="9"/>
  <c r="G44" i="9"/>
  <c r="F40" i="9"/>
  <c r="G40" i="9"/>
  <c r="F36" i="9"/>
  <c r="G36" i="9"/>
  <c r="F32" i="9"/>
  <c r="G32" i="9"/>
  <c r="F28" i="9"/>
  <c r="G28" i="9"/>
  <c r="F24" i="9"/>
  <c r="G24" i="9"/>
  <c r="F19" i="9"/>
  <c r="G19" i="9"/>
  <c r="F15" i="9"/>
  <c r="G15" i="9"/>
  <c r="F11" i="9"/>
  <c r="G11" i="9"/>
  <c r="G170" i="9" s="1"/>
  <c r="F7" i="9"/>
  <c r="G7" i="9"/>
  <c r="F180" i="11"/>
  <c r="G180" i="11"/>
  <c r="E180" i="11"/>
  <c r="F176" i="11"/>
  <c r="G176" i="11"/>
  <c r="F171" i="11"/>
  <c r="G171" i="11"/>
  <c r="F166" i="11"/>
  <c r="G166" i="11"/>
  <c r="F161" i="11"/>
  <c r="G161" i="11"/>
  <c r="F157" i="11"/>
  <c r="G157" i="11"/>
  <c r="F152" i="11"/>
  <c r="G152" i="11"/>
  <c r="F139" i="11"/>
  <c r="G139" i="11"/>
  <c r="F135" i="11"/>
  <c r="G135" i="11"/>
  <c r="F130" i="11"/>
  <c r="G130" i="11"/>
  <c r="F126" i="11"/>
  <c r="G126" i="11"/>
  <c r="F97" i="11"/>
  <c r="G97" i="11"/>
  <c r="F92" i="11"/>
  <c r="G92" i="11"/>
  <c r="F88" i="11"/>
  <c r="G88" i="11"/>
  <c r="F82" i="11"/>
  <c r="G82" i="11"/>
  <c r="F77" i="11"/>
  <c r="F182" i="11" s="1"/>
  <c r="G77" i="11"/>
  <c r="G182" i="11" s="1"/>
  <c r="F72" i="11"/>
  <c r="G72" i="11"/>
  <c r="F67" i="11"/>
  <c r="G67" i="11"/>
  <c r="F63" i="11"/>
  <c r="G63" i="11"/>
  <c r="F59" i="11"/>
  <c r="G59" i="11"/>
  <c r="F54" i="11"/>
  <c r="G54" i="11"/>
  <c r="F50" i="11"/>
  <c r="G50" i="11"/>
  <c r="F45" i="11"/>
  <c r="G45" i="11"/>
  <c r="F41" i="11"/>
  <c r="G41" i="11"/>
  <c r="F36" i="11"/>
  <c r="G36" i="11"/>
  <c r="F32" i="11"/>
  <c r="G32" i="11"/>
  <c r="F27" i="11"/>
  <c r="G27" i="11"/>
  <c r="F23" i="11"/>
  <c r="G23" i="11"/>
  <c r="F19" i="11"/>
  <c r="G19" i="11"/>
  <c r="F15" i="11"/>
  <c r="G15" i="11"/>
  <c r="F11" i="11"/>
  <c r="G11" i="11"/>
  <c r="F7" i="11"/>
  <c r="F181" i="11" s="1"/>
  <c r="G7" i="11"/>
  <c r="G181" i="11" s="1"/>
  <c r="G60" i="7"/>
  <c r="G58" i="7"/>
  <c r="F54" i="7"/>
  <c r="G54" i="7"/>
  <c r="F50" i="7"/>
  <c r="G50" i="7"/>
  <c r="F46" i="7"/>
  <c r="G46" i="7"/>
  <c r="F42" i="7"/>
  <c r="G42" i="7"/>
  <c r="F37" i="7"/>
  <c r="F59" i="7" s="1"/>
  <c r="G37" i="7"/>
  <c r="G59" i="7" s="1"/>
  <c r="F31" i="7"/>
  <c r="G31" i="7"/>
  <c r="F27" i="7"/>
  <c r="G27" i="7"/>
  <c r="F23" i="7"/>
  <c r="G23" i="7"/>
  <c r="F19" i="7"/>
  <c r="G19" i="7"/>
  <c r="F15" i="7"/>
  <c r="G15" i="7"/>
  <c r="F11" i="7"/>
  <c r="G11" i="7"/>
  <c r="F7" i="7"/>
  <c r="G7" i="7"/>
  <c r="E268" i="6"/>
  <c r="E259" i="6"/>
  <c r="F267" i="6"/>
  <c r="E267" i="6"/>
  <c r="F149" i="5"/>
  <c r="G149" i="5"/>
  <c r="E149" i="5"/>
  <c r="E186" i="1"/>
  <c r="F186" i="1"/>
  <c r="D186" i="1"/>
  <c r="E179" i="1"/>
  <c r="F180" i="1"/>
  <c r="D179" i="1"/>
  <c r="F147" i="11"/>
  <c r="G147" i="11"/>
  <c r="F143" i="11"/>
  <c r="G143" i="11"/>
  <c r="F207" i="6"/>
  <c r="G207" i="6"/>
  <c r="F80" i="5"/>
  <c r="G80" i="5"/>
  <c r="E80" i="5"/>
  <c r="F10" i="4"/>
  <c r="G10" i="4"/>
  <c r="F105" i="1"/>
  <c r="G105" i="1"/>
  <c r="F120" i="11"/>
  <c r="G120" i="11"/>
  <c r="F116" i="11"/>
  <c r="G116" i="11"/>
  <c r="F111" i="11"/>
  <c r="G111" i="11"/>
  <c r="F107" i="11"/>
  <c r="G107" i="11"/>
  <c r="F102" i="11"/>
  <c r="G102" i="11"/>
  <c r="F268" i="6"/>
  <c r="F266" i="6"/>
  <c r="E266" i="6"/>
  <c r="F259" i="6"/>
  <c r="G259" i="6"/>
  <c r="F255" i="6"/>
  <c r="G255" i="6"/>
  <c r="F250" i="6"/>
  <c r="G250" i="6"/>
  <c r="F245" i="6"/>
  <c r="G245" i="6"/>
  <c r="F240" i="6"/>
  <c r="G240" i="6"/>
  <c r="F235" i="6"/>
  <c r="G235" i="6"/>
  <c r="F229" i="6"/>
  <c r="G229" i="6"/>
  <c r="F224" i="6"/>
  <c r="G224" i="6"/>
  <c r="F220" i="6"/>
  <c r="G220" i="6"/>
  <c r="F216" i="6"/>
  <c r="G216" i="6"/>
  <c r="F212" i="6"/>
  <c r="G212" i="6"/>
  <c r="F203" i="6"/>
  <c r="G203" i="6"/>
  <c r="F199" i="6"/>
  <c r="G199" i="6"/>
  <c r="F194" i="6"/>
  <c r="G194" i="6"/>
  <c r="F190" i="6"/>
  <c r="G190" i="6"/>
  <c r="F184" i="6"/>
  <c r="G184" i="6"/>
  <c r="F180" i="6"/>
  <c r="G180" i="6"/>
  <c r="F176" i="6"/>
  <c r="G176" i="6"/>
  <c r="F171" i="6"/>
  <c r="G171" i="6"/>
  <c r="F167" i="6"/>
  <c r="G167" i="6"/>
  <c r="F163" i="6"/>
  <c r="G163" i="6"/>
  <c r="F159" i="6"/>
  <c r="G159" i="6"/>
  <c r="F155" i="6"/>
  <c r="G155" i="6"/>
  <c r="F151" i="6"/>
  <c r="G151" i="6"/>
  <c r="F147" i="6"/>
  <c r="G147" i="6"/>
  <c r="F142" i="6"/>
  <c r="G142" i="6"/>
  <c r="F135" i="6"/>
  <c r="G135" i="6"/>
  <c r="F130" i="6"/>
  <c r="G130" i="6"/>
  <c r="F126" i="6"/>
  <c r="G126" i="6"/>
  <c r="F121" i="6"/>
  <c r="G121" i="6"/>
  <c r="F117" i="6"/>
  <c r="G117" i="6"/>
  <c r="F113" i="6"/>
  <c r="G113" i="6"/>
  <c r="F109" i="6"/>
  <c r="G109" i="6"/>
  <c r="F105" i="6"/>
  <c r="G105" i="6"/>
  <c r="F101" i="6"/>
  <c r="G101" i="6"/>
  <c r="F97" i="6"/>
  <c r="G97" i="6"/>
  <c r="F93" i="6"/>
  <c r="G93" i="6"/>
  <c r="F89" i="6"/>
  <c r="G89" i="6"/>
  <c r="F85" i="6"/>
  <c r="G85" i="6"/>
  <c r="F81" i="6"/>
  <c r="G81" i="6"/>
  <c r="F76" i="6"/>
  <c r="G76" i="6"/>
  <c r="F72" i="6"/>
  <c r="G72" i="6"/>
  <c r="F67" i="6"/>
  <c r="G67" i="6"/>
  <c r="F63" i="6"/>
  <c r="G63" i="6"/>
  <c r="F59" i="6"/>
  <c r="G59" i="6"/>
  <c r="F55" i="6"/>
  <c r="G55" i="6"/>
  <c r="F51" i="6"/>
  <c r="G51" i="6"/>
  <c r="F47" i="6"/>
  <c r="G47" i="6"/>
  <c r="F43" i="6"/>
  <c r="G43" i="6"/>
  <c r="F39" i="6"/>
  <c r="G39" i="6"/>
  <c r="F34" i="6"/>
  <c r="G34" i="6"/>
  <c r="F29" i="6"/>
  <c r="G29" i="6"/>
  <c r="F24" i="6"/>
  <c r="G24" i="6"/>
  <c r="F20" i="6"/>
  <c r="G20" i="6"/>
  <c r="F15" i="6"/>
  <c r="G15" i="6"/>
  <c r="F11" i="6"/>
  <c r="G11" i="6"/>
  <c r="F7" i="6"/>
  <c r="F260" i="6" s="1"/>
  <c r="G7" i="6"/>
  <c r="G260" i="6" s="1"/>
  <c r="F144" i="5"/>
  <c r="G144" i="5"/>
  <c r="F139" i="5"/>
  <c r="G139" i="5"/>
  <c r="F134" i="5"/>
  <c r="G134" i="5"/>
  <c r="F130" i="5"/>
  <c r="G130" i="5"/>
  <c r="F126" i="5"/>
  <c r="F150" i="5" s="1"/>
  <c r="G126" i="5"/>
  <c r="F121" i="5"/>
  <c r="G121" i="5"/>
  <c r="F116" i="5"/>
  <c r="G116" i="5"/>
  <c r="G150" i="5" s="1"/>
  <c r="F112" i="5"/>
  <c r="G112" i="5"/>
  <c r="F108" i="5"/>
  <c r="G108" i="5"/>
  <c r="F103" i="5"/>
  <c r="G103" i="5"/>
  <c r="F98" i="5"/>
  <c r="G98" i="5"/>
  <c r="G151" i="5" s="1"/>
  <c r="F94" i="5"/>
  <c r="G94" i="5"/>
  <c r="F89" i="5"/>
  <c r="G89" i="5"/>
  <c r="F84" i="5"/>
  <c r="G84" i="5"/>
  <c r="F75" i="5"/>
  <c r="G75" i="5"/>
  <c r="F70" i="5"/>
  <c r="G70" i="5"/>
  <c r="F66" i="5"/>
  <c r="G66" i="5"/>
  <c r="F62" i="5"/>
  <c r="G62" i="5"/>
  <c r="F58" i="5"/>
  <c r="G58" i="5"/>
  <c r="F54" i="5"/>
  <c r="G54" i="5"/>
  <c r="F49" i="5"/>
  <c r="G49" i="5"/>
  <c r="F45" i="5"/>
  <c r="G45" i="5"/>
  <c r="F41" i="5"/>
  <c r="G41" i="5"/>
  <c r="F36" i="5"/>
  <c r="G36" i="5"/>
  <c r="F29" i="5"/>
  <c r="G29" i="5"/>
  <c r="F25" i="5"/>
  <c r="G25" i="5"/>
  <c r="F20" i="5"/>
  <c r="G20" i="5"/>
  <c r="F16" i="5"/>
  <c r="G16" i="5"/>
  <c r="F12" i="5"/>
  <c r="G12" i="5"/>
  <c r="F7" i="5"/>
  <c r="G7" i="5"/>
  <c r="F94" i="4"/>
  <c r="G94" i="4"/>
  <c r="F89" i="4"/>
  <c r="G89" i="4"/>
  <c r="F84" i="4"/>
  <c r="G84" i="4"/>
  <c r="F79" i="4"/>
  <c r="G79" i="4"/>
  <c r="F75" i="4"/>
  <c r="G75" i="4"/>
  <c r="F70" i="4"/>
  <c r="G70" i="4"/>
  <c r="F66" i="4"/>
  <c r="G66" i="4"/>
  <c r="F60" i="4"/>
  <c r="G60" i="4"/>
  <c r="F54" i="4"/>
  <c r="G54" i="4"/>
  <c r="G100" i="4" s="1"/>
  <c r="F49" i="4"/>
  <c r="F100" i="4" s="1"/>
  <c r="G49" i="4"/>
  <c r="F44" i="4"/>
  <c r="G44" i="4"/>
  <c r="F40" i="4"/>
  <c r="G40" i="4"/>
  <c r="F31" i="4"/>
  <c r="G31" i="4"/>
  <c r="F27" i="4"/>
  <c r="G27" i="4"/>
  <c r="F21" i="4"/>
  <c r="G21" i="4"/>
  <c r="F16" i="4"/>
  <c r="G16" i="4"/>
  <c r="F11" i="4"/>
  <c r="G11" i="4"/>
  <c r="F7" i="4"/>
  <c r="G7" i="4"/>
  <c r="G99" i="4" s="1"/>
  <c r="F36" i="3"/>
  <c r="G36" i="3"/>
  <c r="G41" i="3" s="1"/>
  <c r="F32" i="3"/>
  <c r="G32" i="3"/>
  <c r="F28" i="3"/>
  <c r="G28" i="3"/>
  <c r="F24" i="3"/>
  <c r="G24" i="3"/>
  <c r="F19" i="3"/>
  <c r="G19" i="3"/>
  <c r="F15" i="3"/>
  <c r="G15" i="3"/>
  <c r="F11" i="3"/>
  <c r="G11" i="3"/>
  <c r="G40" i="3" s="1"/>
  <c r="F7" i="3"/>
  <c r="G7" i="3"/>
  <c r="F40" i="2"/>
  <c r="G40" i="2"/>
  <c r="F36" i="2"/>
  <c r="G36" i="2"/>
  <c r="F32" i="2"/>
  <c r="G32" i="2"/>
  <c r="F28" i="2"/>
  <c r="G28" i="2"/>
  <c r="F23" i="2"/>
  <c r="G23" i="2"/>
  <c r="F19" i="2"/>
  <c r="G19" i="2"/>
  <c r="F15" i="2"/>
  <c r="G15" i="2"/>
  <c r="F11" i="2"/>
  <c r="G11" i="2"/>
  <c r="F7" i="2"/>
  <c r="F46" i="2" s="1"/>
  <c r="G7" i="2"/>
  <c r="G46" i="2" s="1"/>
  <c r="F174" i="1"/>
  <c r="G174" i="1"/>
  <c r="F169" i="1"/>
  <c r="G169" i="1"/>
  <c r="F165" i="1"/>
  <c r="G165" i="1"/>
  <c r="F153" i="1"/>
  <c r="G153" i="1"/>
  <c r="F148" i="1"/>
  <c r="G148" i="1"/>
  <c r="F144" i="1"/>
  <c r="G144" i="1"/>
  <c r="F139" i="1"/>
  <c r="G139" i="1"/>
  <c r="F135" i="1"/>
  <c r="G135" i="1"/>
  <c r="F127" i="1"/>
  <c r="G127" i="1"/>
  <c r="F123" i="1"/>
  <c r="G123" i="1"/>
  <c r="F119" i="1"/>
  <c r="G119" i="1"/>
  <c r="F115" i="1"/>
  <c r="G115" i="1"/>
  <c r="F110" i="1"/>
  <c r="G110" i="1"/>
  <c r="F100" i="1"/>
  <c r="G100" i="1"/>
  <c r="F96" i="1"/>
  <c r="G96" i="1"/>
  <c r="F89" i="1"/>
  <c r="G89" i="1"/>
  <c r="F84" i="1"/>
  <c r="G84" i="1"/>
  <c r="F80" i="1"/>
  <c r="G80" i="1"/>
  <c r="F76" i="1"/>
  <c r="G76" i="1"/>
  <c r="F72" i="1"/>
  <c r="G72" i="1"/>
  <c r="F67" i="1"/>
  <c r="G67" i="1"/>
  <c r="F63" i="1"/>
  <c r="G63" i="1"/>
  <c r="F59" i="1"/>
  <c r="G59" i="1"/>
  <c r="F55" i="1"/>
  <c r="G55" i="1"/>
  <c r="F51" i="1"/>
  <c r="G51" i="1"/>
  <c r="F47" i="1"/>
  <c r="G47" i="1"/>
  <c r="F43" i="1"/>
  <c r="G43" i="1"/>
  <c r="F39" i="1"/>
  <c r="G39" i="1"/>
  <c r="F35" i="1"/>
  <c r="G35" i="1"/>
  <c r="F30" i="1"/>
  <c r="G30" i="1"/>
  <c r="F25" i="1"/>
  <c r="G25" i="1"/>
  <c r="F21" i="1"/>
  <c r="G21" i="1"/>
  <c r="F16" i="1"/>
  <c r="G16" i="1"/>
  <c r="F12" i="1"/>
  <c r="G12" i="1"/>
  <c r="F7" i="1"/>
  <c r="G7" i="1"/>
  <c r="G180" i="1" s="1"/>
  <c r="E189" i="1"/>
  <c r="E161" i="9"/>
  <c r="E125" i="9"/>
  <c r="E72" i="9"/>
  <c r="E36" i="9"/>
  <c r="E32" i="9"/>
  <c r="E139" i="11"/>
  <c r="E135" i="11"/>
  <c r="E120" i="11"/>
  <c r="E116" i="11"/>
  <c r="E111" i="11"/>
  <c r="E107" i="11"/>
  <c r="E102" i="11"/>
  <c r="E97" i="11"/>
  <c r="E88" i="11"/>
  <c r="E82" i="11"/>
  <c r="E77" i="11"/>
  <c r="E72" i="11"/>
  <c r="E67" i="11"/>
  <c r="E63" i="11"/>
  <c r="E41" i="11"/>
  <c r="E15" i="11"/>
  <c r="E11" i="11"/>
  <c r="E7" i="11"/>
  <c r="E58" i="7"/>
  <c r="E37" i="7"/>
  <c r="E31" i="7"/>
  <c r="E23" i="7"/>
  <c r="E19" i="7"/>
  <c r="E7" i="7"/>
  <c r="E269" i="6"/>
  <c r="E255" i="6"/>
  <c r="E240" i="6"/>
  <c r="E229" i="6"/>
  <c r="E224" i="6"/>
  <c r="E207" i="6"/>
  <c r="E159" i="6"/>
  <c r="E155" i="6"/>
  <c r="E142" i="6"/>
  <c r="E81" i="6"/>
  <c r="E72" i="6"/>
  <c r="E63" i="6"/>
  <c r="E29" i="6"/>
  <c r="E15" i="6"/>
  <c r="E11" i="6"/>
  <c r="E7" i="6"/>
  <c r="E36" i="5"/>
  <c r="E12" i="5"/>
  <c r="E11" i="4"/>
  <c r="E79" i="4"/>
  <c r="E75" i="4"/>
  <c r="E60" i="4"/>
  <c r="E44" i="4"/>
  <c r="E31" i="4"/>
  <c r="E27" i="4"/>
  <c r="E16" i="4"/>
  <c r="E10" i="4"/>
  <c r="E7" i="4"/>
  <c r="E32" i="3"/>
  <c r="E24" i="3"/>
  <c r="E11" i="3"/>
  <c r="E7" i="3"/>
  <c r="E23" i="2"/>
  <c r="E11" i="2"/>
  <c r="E188" i="1"/>
  <c r="E187" i="1"/>
  <c r="E174" i="1"/>
  <c r="E165" i="1"/>
  <c r="E153" i="1"/>
  <c r="E148" i="1"/>
  <c r="E127" i="1"/>
  <c r="E123" i="1"/>
  <c r="E119" i="1"/>
  <c r="E96" i="1"/>
  <c r="E80" i="1"/>
  <c r="E67" i="1"/>
  <c r="E63" i="1"/>
  <c r="E59" i="1"/>
  <c r="E47" i="1"/>
  <c r="E43" i="1"/>
  <c r="E39" i="1"/>
  <c r="E35" i="1"/>
  <c r="E30" i="1"/>
  <c r="E21" i="1"/>
  <c r="E16" i="1"/>
  <c r="E12" i="1"/>
  <c r="E134" i="5"/>
  <c r="E126" i="5"/>
  <c r="E19" i="2"/>
  <c r="E27" i="11"/>
  <c r="E55" i="6"/>
  <c r="E7" i="1"/>
  <c r="E51" i="6"/>
  <c r="E92" i="11"/>
  <c r="E54" i="7"/>
  <c r="E42" i="7"/>
  <c r="E121" i="6"/>
  <c r="E135" i="1"/>
  <c r="E72" i="1"/>
  <c r="E40" i="2"/>
  <c r="E54" i="4"/>
  <c r="E110" i="1"/>
  <c r="D110" i="1"/>
  <c r="D54" i="7"/>
  <c r="G48" i="9"/>
  <c r="E21" i="4"/>
  <c r="D21" i="4"/>
  <c r="G145" i="9"/>
  <c r="E130" i="11"/>
  <c r="G56" i="9"/>
  <c r="G52" i="9"/>
  <c r="E103" i="5"/>
  <c r="D103" i="5"/>
  <c r="E51" i="1"/>
  <c r="E144" i="5"/>
  <c r="D80" i="5"/>
  <c r="E7" i="5"/>
  <c r="D7" i="5"/>
  <c r="D121" i="6"/>
  <c r="G149" i="9"/>
  <c r="G153" i="9"/>
  <c r="G60" i="9"/>
  <c r="D60" i="4"/>
  <c r="G161" i="9"/>
  <c r="G165" i="9"/>
  <c r="E108" i="5"/>
  <c r="E32" i="11"/>
  <c r="D176" i="11"/>
  <c r="E176" i="11"/>
  <c r="G121" i="9"/>
  <c r="G111" i="9"/>
  <c r="G107" i="9"/>
  <c r="G103" i="9"/>
  <c r="G98" i="9"/>
  <c r="G86" i="9"/>
  <c r="G82" i="9"/>
  <c r="G72" i="9"/>
  <c r="G68" i="9"/>
  <c r="G64" i="9"/>
  <c r="D98" i="4"/>
  <c r="D144" i="5"/>
  <c r="E139" i="5"/>
  <c r="D139" i="5"/>
  <c r="D121" i="5"/>
  <c r="D165" i="9"/>
  <c r="E165" i="9"/>
  <c r="F165" i="9"/>
  <c r="D161" i="9"/>
  <c r="F161" i="9"/>
  <c r="D24" i="9"/>
  <c r="E24" i="9"/>
  <c r="E182" i="11" l="1"/>
  <c r="D7" i="1"/>
  <c r="D123" i="1" l="1"/>
  <c r="D135" i="6"/>
  <c r="E135" i="6"/>
  <c r="D70" i="5" l="1"/>
  <c r="E70" i="5"/>
  <c r="D58" i="7" l="1"/>
  <c r="F58" i="7"/>
  <c r="D259" i="6"/>
  <c r="E161" i="11" l="1"/>
  <c r="D161" i="11"/>
  <c r="E169" i="1" l="1"/>
  <c r="D169" i="1"/>
  <c r="F60" i="7" l="1"/>
  <c r="D31" i="7"/>
  <c r="D60" i="7" s="1"/>
  <c r="E60" i="7" l="1"/>
  <c r="E32" i="2"/>
  <c r="D32" i="2"/>
  <c r="D98" i="9"/>
  <c r="E98" i="9"/>
  <c r="F98" i="9"/>
  <c r="D103" i="9"/>
  <c r="E103" i="9"/>
  <c r="F103" i="9"/>
  <c r="D36" i="4"/>
  <c r="E36" i="4"/>
  <c r="F36" i="4"/>
  <c r="F99" i="4" s="1"/>
  <c r="D111" i="9"/>
  <c r="E111" i="9"/>
  <c r="F111" i="9"/>
  <c r="D107" i="9"/>
  <c r="E107" i="9"/>
  <c r="F107" i="9"/>
  <c r="D157" i="9"/>
  <c r="E157" i="9"/>
  <c r="D153" i="9"/>
  <c r="E153" i="9"/>
  <c r="F153" i="9"/>
  <c r="D149" i="9"/>
  <c r="E149" i="9"/>
  <c r="F149" i="9"/>
  <c r="D145" i="9"/>
  <c r="E145" i="9"/>
  <c r="F145" i="9"/>
  <c r="D141" i="9"/>
  <c r="E141" i="9"/>
  <c r="D137" i="9"/>
  <c r="E137" i="9"/>
  <c r="D133" i="9"/>
  <c r="E133" i="9"/>
  <c r="D129" i="9"/>
  <c r="E129" i="9"/>
  <c r="D125" i="9"/>
  <c r="D121" i="9"/>
  <c r="E121" i="9"/>
  <c r="F121" i="9"/>
  <c r="D116" i="9"/>
  <c r="E116" i="9"/>
  <c r="D94" i="9"/>
  <c r="E94" i="9"/>
  <c r="D90" i="9"/>
  <c r="E90" i="9"/>
  <c r="D86" i="9"/>
  <c r="E86" i="9"/>
  <c r="F86" i="9"/>
  <c r="D82" i="9"/>
  <c r="E82" i="9"/>
  <c r="F82" i="9"/>
  <c r="D78" i="9"/>
  <c r="E78" i="9"/>
  <c r="D72" i="9"/>
  <c r="F72" i="9"/>
  <c r="D68" i="9"/>
  <c r="E68" i="9"/>
  <c r="F68" i="9"/>
  <c r="D64" i="9"/>
  <c r="E64" i="9"/>
  <c r="F64" i="9"/>
  <c r="D60" i="9"/>
  <c r="E60" i="9"/>
  <c r="F60" i="9"/>
  <c r="D56" i="9"/>
  <c r="E56" i="9"/>
  <c r="F56" i="9"/>
  <c r="D52" i="9"/>
  <c r="E52" i="9"/>
  <c r="F52" i="9"/>
  <c r="D48" i="9"/>
  <c r="E48" i="9"/>
  <c r="F48" i="9"/>
  <c r="D44" i="9"/>
  <c r="E44" i="9"/>
  <c r="D40" i="9"/>
  <c r="E40" i="9"/>
  <c r="D36" i="9"/>
  <c r="E28" i="9"/>
  <c r="D19" i="9"/>
  <c r="E19" i="9"/>
  <c r="D15" i="9"/>
  <c r="E15" i="9"/>
  <c r="E11" i="9"/>
  <c r="D7" i="9"/>
  <c r="E7" i="9"/>
  <c r="E170" i="9" s="1"/>
  <c r="D171" i="11"/>
  <c r="E171" i="11"/>
  <c r="D166" i="11"/>
  <c r="E166" i="11"/>
  <c r="D157" i="11"/>
  <c r="E157" i="11"/>
  <c r="D152" i="11"/>
  <c r="E152" i="11"/>
  <c r="D147" i="11"/>
  <c r="E147" i="11"/>
  <c r="D143" i="11"/>
  <c r="E143" i="11"/>
  <c r="D135" i="11"/>
  <c r="D130" i="11"/>
  <c r="D126" i="11"/>
  <c r="E126" i="11"/>
  <c r="D111" i="11"/>
  <c r="D107" i="11"/>
  <c r="D92" i="11"/>
  <c r="D88" i="11"/>
  <c r="D77" i="11"/>
  <c r="D72" i="11"/>
  <c r="D67" i="11"/>
  <c r="D63" i="11"/>
  <c r="E59" i="11"/>
  <c r="D54" i="11"/>
  <c r="D50" i="11"/>
  <c r="E50" i="11"/>
  <c r="D45" i="11"/>
  <c r="E45" i="11"/>
  <c r="D41" i="11"/>
  <c r="E36" i="11"/>
  <c r="D27" i="11"/>
  <c r="D23" i="11"/>
  <c r="E23" i="11"/>
  <c r="E19" i="11"/>
  <c r="D7" i="11"/>
  <c r="D16" i="4"/>
  <c r="D99" i="4" s="1"/>
  <c r="D94" i="4"/>
  <c r="E94" i="4"/>
  <c r="D165" i="1"/>
  <c r="D148" i="1"/>
  <c r="D144" i="1"/>
  <c r="E144" i="1"/>
  <c r="E139" i="1"/>
  <c r="D135" i="1"/>
  <c r="E115" i="1"/>
  <c r="D105" i="1"/>
  <c r="E105" i="1"/>
  <c r="D100" i="1"/>
  <c r="E100" i="1"/>
  <c r="E181" i="1" s="1"/>
  <c r="D89" i="1"/>
  <c r="E89" i="1"/>
  <c r="D84" i="1"/>
  <c r="E84" i="1"/>
  <c r="D80" i="1"/>
  <c r="D76" i="1"/>
  <c r="E76" i="1"/>
  <c r="D72" i="1"/>
  <c r="D67" i="1"/>
  <c r="D63" i="1"/>
  <c r="D59" i="1"/>
  <c r="D55" i="1"/>
  <c r="E55" i="1"/>
  <c r="D51" i="1"/>
  <c r="D39" i="1"/>
  <c r="D35" i="1"/>
  <c r="D30" i="1"/>
  <c r="D25" i="1"/>
  <c r="E25" i="1"/>
  <c r="D16" i="1"/>
  <c r="D12" i="1"/>
  <c r="D16" i="5"/>
  <c r="E16" i="5"/>
  <c r="D50" i="7"/>
  <c r="E50" i="7"/>
  <c r="E46" i="7"/>
  <c r="E27" i="7"/>
  <c r="D15" i="7"/>
  <c r="E15" i="7"/>
  <c r="D11" i="7"/>
  <c r="E11" i="7"/>
  <c r="D250" i="6"/>
  <c r="E250" i="6"/>
  <c r="D245" i="6"/>
  <c r="E245" i="6"/>
  <c r="D235" i="6"/>
  <c r="E235" i="6"/>
  <c r="D220" i="6"/>
  <c r="E220" i="6"/>
  <c r="E216" i="6"/>
  <c r="D212" i="6"/>
  <c r="E212" i="6"/>
  <c r="D203" i="6"/>
  <c r="E203" i="6"/>
  <c r="D199" i="6"/>
  <c r="E199" i="6"/>
  <c r="D194" i="6"/>
  <c r="D261" i="6" s="1"/>
  <c r="E194" i="6"/>
  <c r="E261" i="6" s="1"/>
  <c r="D190" i="6"/>
  <c r="E190" i="6"/>
  <c r="D184" i="6"/>
  <c r="E184" i="6"/>
  <c r="D180" i="6"/>
  <c r="E180" i="6"/>
  <c r="D176" i="6"/>
  <c r="E176" i="6"/>
  <c r="D171" i="6"/>
  <c r="E171" i="6"/>
  <c r="D167" i="6"/>
  <c r="E167" i="6"/>
  <c r="E163" i="6"/>
  <c r="D159" i="6"/>
  <c r="D151" i="6"/>
  <c r="E151" i="6"/>
  <c r="D147" i="6"/>
  <c r="E147" i="6"/>
  <c r="D130" i="6"/>
  <c r="E130" i="6"/>
  <c r="D126" i="6"/>
  <c r="E126" i="6"/>
  <c r="D117" i="6"/>
  <c r="E117" i="6"/>
  <c r="D113" i="6"/>
  <c r="E113" i="6"/>
  <c r="D109" i="6"/>
  <c r="E109" i="6"/>
  <c r="D105" i="6"/>
  <c r="E105" i="6"/>
  <c r="E101" i="6"/>
  <c r="E97" i="6"/>
  <c r="E93" i="6"/>
  <c r="D89" i="6"/>
  <c r="E89" i="6"/>
  <c r="E85" i="6"/>
  <c r="D76" i="6"/>
  <c r="E76" i="6"/>
  <c r="D67" i="6"/>
  <c r="E67" i="6"/>
  <c r="D55" i="6"/>
  <c r="D51" i="6"/>
  <c r="D59" i="6"/>
  <c r="E59" i="6"/>
  <c r="E47" i="6"/>
  <c r="D43" i="6"/>
  <c r="E43" i="6"/>
  <c r="D39" i="6"/>
  <c r="E39" i="6"/>
  <c r="D34" i="6"/>
  <c r="E34" i="6"/>
  <c r="D24" i="6"/>
  <c r="E24" i="6"/>
  <c r="D20" i="6"/>
  <c r="E20" i="6"/>
  <c r="D40" i="2"/>
  <c r="D36" i="2"/>
  <c r="E36" i="2"/>
  <c r="D28" i="2"/>
  <c r="E28" i="2"/>
  <c r="D15" i="2"/>
  <c r="E15" i="2"/>
  <c r="D11" i="2"/>
  <c r="D7" i="2"/>
  <c r="E7" i="2"/>
  <c r="E36" i="3"/>
  <c r="E41" i="3" s="1"/>
  <c r="D32" i="3"/>
  <c r="D28" i="3"/>
  <c r="E28" i="3"/>
  <c r="D24" i="3"/>
  <c r="D19" i="3"/>
  <c r="E19" i="3"/>
  <c r="D15" i="3"/>
  <c r="E15" i="3"/>
  <c r="D11" i="3"/>
  <c r="D7" i="3"/>
  <c r="D89" i="4"/>
  <c r="E89" i="4"/>
  <c r="D84" i="4"/>
  <c r="E84" i="4"/>
  <c r="D79" i="4"/>
  <c r="D75" i="4"/>
  <c r="D70" i="4"/>
  <c r="E70" i="4"/>
  <c r="D66" i="4"/>
  <c r="E66" i="4"/>
  <c r="D54" i="4"/>
  <c r="D49" i="4"/>
  <c r="E49" i="4"/>
  <c r="E100" i="4" s="1"/>
  <c r="D44" i="4"/>
  <c r="D100" i="4" s="1"/>
  <c r="D40" i="4"/>
  <c r="E40" i="4"/>
  <c r="D31" i="4"/>
  <c r="D27" i="4"/>
  <c r="D11" i="4"/>
  <c r="D130" i="5"/>
  <c r="E130" i="5"/>
  <c r="D126" i="5"/>
  <c r="E121" i="5"/>
  <c r="E150" i="5" s="1"/>
  <c r="D116" i="5"/>
  <c r="E116" i="5"/>
  <c r="D112" i="5"/>
  <c r="E112" i="5"/>
  <c r="D94" i="5"/>
  <c r="E94" i="5"/>
  <c r="D89" i="5"/>
  <c r="E89" i="5"/>
  <c r="D84" i="5"/>
  <c r="E84" i="5"/>
  <c r="D75" i="5"/>
  <c r="E75" i="5"/>
  <c r="D66" i="5"/>
  <c r="E66" i="5"/>
  <c r="D62" i="5"/>
  <c r="E62" i="5"/>
  <c r="D58" i="5"/>
  <c r="E58" i="5"/>
  <c r="D54" i="5"/>
  <c r="E54" i="5"/>
  <c r="D49" i="5"/>
  <c r="E49" i="5"/>
  <c r="D45" i="5"/>
  <c r="E45" i="5"/>
  <c r="D41" i="5"/>
  <c r="E41" i="5"/>
  <c r="D36" i="5"/>
  <c r="D29" i="5"/>
  <c r="E29" i="5"/>
  <c r="D25" i="5"/>
  <c r="E25" i="5"/>
  <c r="D20" i="5"/>
  <c r="E20" i="5"/>
  <c r="D12" i="5"/>
  <c r="D11" i="5" s="1"/>
  <c r="D98" i="5"/>
  <c r="D151" i="5" s="1"/>
  <c r="E98" i="5"/>
  <c r="D170" i="9" l="1"/>
  <c r="F170" i="9"/>
  <c r="E181" i="11"/>
  <c r="D181" i="11"/>
  <c r="E59" i="7"/>
  <c r="D59" i="7"/>
  <c r="E260" i="6"/>
  <c r="D260" i="6"/>
  <c r="D150" i="5"/>
  <c r="E99" i="4"/>
  <c r="D40" i="3"/>
  <c r="E46" i="2"/>
  <c r="D46" i="2"/>
  <c r="D181" i="1"/>
  <c r="E180" i="1"/>
  <c r="D180" i="1"/>
  <c r="D182" i="11"/>
  <c r="F40" i="3"/>
  <c r="F151" i="5"/>
  <c r="E151" i="5"/>
  <c r="E40" i="3"/>
  <c r="F41" i="3"/>
  <c r="D41" i="3"/>
  <c r="D187" i="1"/>
  <c r="F190" i="11"/>
  <c r="E190" i="11"/>
  <c r="D190" i="11"/>
  <c r="F189" i="11"/>
  <c r="E189" i="11"/>
  <c r="D189" i="11"/>
  <c r="D177" i="9" l="1"/>
  <c r="E177" i="9"/>
  <c r="F177" i="9"/>
  <c r="D266" i="6"/>
  <c r="D267" i="6"/>
  <c r="D268" i="6"/>
  <c r="D269" i="6"/>
  <c r="F269" i="6"/>
  <c r="D106" i="4"/>
  <c r="D107" i="4"/>
  <c r="E106" i="4"/>
  <c r="F106" i="4"/>
  <c r="E107" i="4"/>
  <c r="F107" i="4"/>
  <c r="D54" i="2"/>
  <c r="E54" i="2"/>
  <c r="F54" i="2"/>
  <c r="D189" i="1"/>
  <c r="F189" i="1"/>
  <c r="D188" i="1"/>
  <c r="F188" i="1"/>
  <c r="D157" i="5"/>
  <c r="E157" i="5"/>
  <c r="F157" i="5"/>
  <c r="D159" i="5"/>
  <c r="E159" i="5"/>
  <c r="F159" i="5"/>
  <c r="F187" i="1" l="1"/>
  <c r="D48" i="3"/>
  <c r="E48" i="3"/>
  <c r="F48" i="3"/>
  <c r="D46" i="3"/>
  <c r="E46" i="3"/>
  <c r="F46" i="3"/>
  <c r="D67" i="7"/>
  <c r="E67" i="7"/>
  <c r="F67" i="7"/>
  <c r="D65" i="7"/>
  <c r="E65" i="7"/>
  <c r="F65" i="7"/>
  <c r="D64" i="7"/>
  <c r="E64" i="7"/>
  <c r="F64" i="7"/>
</calcChain>
</file>

<file path=xl/sharedStrings.xml><?xml version="1.0" encoding="utf-8"?>
<sst xmlns="http://schemas.openxmlformats.org/spreadsheetml/2006/main" count="1764" uniqueCount="681">
  <si>
    <t>Anykščių rajono savivaldybės 2026-2028 m. strateginio veiklos plano 1 priedas</t>
  </si>
  <si>
    <t>3 lentelė. Anykščių rajono savivaldybės 2026–2028 metų 001 Darnios kurortinės plėtros programos uždaviniai, priemonės, asignavimai ir kitos lėšos (tūkst. eurų)</t>
  </si>
  <si>
    <t>Programos uždavinio, priemonės kodas ir požymis</t>
  </si>
  <si>
    <t>Uždavinio, priemonės pavadinimas, finansavimo šaltiniai</t>
  </si>
  <si>
    <t>2025 metų asignavimai ir kitos lėšos</t>
  </si>
  <si>
    <t>2026 metų asignavimai ir kitos lėšos</t>
  </si>
  <si>
    <t>2027 metų asignavimai ir kitos lėšos</t>
  </si>
  <si>
    <t>2028 metų
asignavimai ir
kitos lėšos</t>
  </si>
  <si>
    <t>Savivaldybės strateginio plėtros plano priemonės kodas</t>
  </si>
  <si>
    <t>Priemonės koordinatorius</t>
  </si>
  <si>
    <t xml:space="preserve">001-01-01 (T)*
</t>
  </si>
  <si>
    <t>Uždavinys: Didinti kultūros ir kultūrinio turizmo paslaugų įvairovę, stiprinant kūrybiškumą, profesionalumą ir kūrybinių industrijų integraciją</t>
  </si>
  <si>
    <t>001-01-01-1.1.1.01 (TP)***</t>
  </si>
  <si>
    <t>Priemonė: Biudžetinių kultūros įstaigų veiklų finansavimas</t>
  </si>
  <si>
    <t xml:space="preserve"> 11-03-04</t>
  </si>
  <si>
    <t>1. Savivaldybės biudžetas (įskaitant skolintas lėšas)</t>
  </si>
  <si>
    <t>Iš jo:</t>
  </si>
  <si>
    <t xml:space="preserve">Savivaldybės biudžeto lėšos (nuosavos, be ankstesnių metų likučio) </t>
  </si>
  <si>
    <t>2.  Kiti šaltiniai</t>
  </si>
  <si>
    <t>001-01-01-1.1.1.02 (TP)</t>
  </si>
  <si>
    <t>Tarptautinių ir kitų ES kultūros ir turizmo projektų parengimas ir įgyvendinimas</t>
  </si>
  <si>
    <t>1.2.3.2</t>
  </si>
  <si>
    <t>001-01-01-1.1.1.04 (TP)</t>
  </si>
  <si>
    <t>Kultūros paveldo objektų išsaugojimas ir pritaikymas šiuolaikinėms reikmėms</t>
  </si>
  <si>
    <t>1.1.3.2</t>
  </si>
  <si>
    <t>Europos Sąjungos ir kitos tarptautinės finansinės paramos lėšos</t>
  </si>
  <si>
    <t>001-01-01-1.1.1.07 (TP)</t>
  </si>
  <si>
    <t>Tradicinių festivalių įgyvendinimas</t>
  </si>
  <si>
    <t>1.2.2.1</t>
  </si>
  <si>
    <t>001-01-01-1.1.1.08 (TP)</t>
  </si>
  <si>
    <t xml:space="preserve">Kultūrinio turizmo iniciatyvos (Kurorto statuso gavimo veiklų dalis) </t>
  </si>
  <si>
    <t>1.3.1.2</t>
  </si>
  <si>
    <t xml:space="preserve">001-01-02 (T)*
</t>
  </si>
  <si>
    <t xml:space="preserve">Stiprinti kultūrinio, kurortinio turizmo viešinimą, taikant inovatyvias rinkodaros priemones ir plėtojant tarptautinio turizmo partnerystes </t>
  </si>
  <si>
    <t>001-01-02-1.1.2.01 (TP)</t>
  </si>
  <si>
    <t>Komunikacijos priemonių įgyvendinimas</t>
  </si>
  <si>
    <t>1.3.1.3</t>
  </si>
  <si>
    <t>Lietuvos Respublikos valstybės biudžeto dotacijos</t>
  </si>
  <si>
    <t>001-01-02-1.1.2.02 (TP)</t>
  </si>
  <si>
    <t>Reprezentavimo priemonių įgyvendinimas</t>
  </si>
  <si>
    <t>1.1.1.1</t>
  </si>
  <si>
    <t>001-01-02-1.1.2.03 (TP)</t>
  </si>
  <si>
    <t xml:space="preserve"> Tarptautinių ryšių plėtojimas</t>
  </si>
  <si>
    <t>1.2.3.1, 1.2.3.2</t>
  </si>
  <si>
    <t>001-01-02-1.1.2.05 (TP)</t>
  </si>
  <si>
    <t>Reprezentacinės kultūros premijos</t>
  </si>
  <si>
    <t>1.2.2.5</t>
  </si>
  <si>
    <t>001-01-02-1.1.2.07 (TP)</t>
  </si>
  <si>
    <t>Kultūros ir meno projektų įgyvendinimas</t>
  </si>
  <si>
    <t>001-01-02-1.1.4.02 (TP)</t>
  </si>
  <si>
    <t>Kultūrinio turizmo projektų įgyvendinimas</t>
  </si>
  <si>
    <t>1.2.2.2, 1.2.2.7</t>
  </si>
  <si>
    <t>001-01-02-1.1.4.05</t>
  </si>
  <si>
    <t>Sakralinio paveldo objektų tvarkymas</t>
  </si>
  <si>
    <t>1.1.3.4</t>
  </si>
  <si>
    <t>001-01-02-1.1.4.08</t>
  </si>
  <si>
    <t>Pasirengimas dainų ir šokių šventėms</t>
  </si>
  <si>
    <t>001-01-02-1.2.1.02</t>
  </si>
  <si>
    <t>Etninės kultūros plėtra</t>
  </si>
  <si>
    <t>001-01-02-1.2.1.03</t>
  </si>
  <si>
    <t xml:space="preserve">Viešųjų paslaugų kūrybinių industrijų plėtotei organizavimas ir vykdymas </t>
  </si>
  <si>
    <t>1.2.3.5, 1.2.3.6</t>
  </si>
  <si>
    <t>001-01-03 (T)*</t>
  </si>
  <si>
    <t>Atnaujinti ir palaikyti kultūros įstaigų infrastruktūrą, užtikrinant paslaugų prieinamumą ir kokybę</t>
  </si>
  <si>
    <t>001-01-03-1.2.1.05 (TP)</t>
  </si>
  <si>
    <t xml:space="preserve">Anykščių kultūros įstaigų infrastruktūros plėtra ir skyrių modernizavimas </t>
  </si>
  <si>
    <t>1.2.1.1, 1.2.1.3</t>
  </si>
  <si>
    <t>001-01-03-1.2.1.07</t>
  </si>
  <si>
    <t>Bibliotekų knygų fondo atnaujinimas</t>
  </si>
  <si>
    <t>001-01-03-1.2.1.09</t>
  </si>
  <si>
    <t>Anykščių rajono muziejų modernizavimas ir ekspozicijų atnaujinimas</t>
  </si>
  <si>
    <t>1.1.1.13</t>
  </si>
  <si>
    <t>001-01-03-1.2.1.11</t>
  </si>
  <si>
    <t>A.Baranausko ir A.Vienuolio-Žukausko memorialinio muziejaus padalinio Siaurojo geležinkelio sandėlio rekonstrukcija</t>
  </si>
  <si>
    <t>NAIKINTI</t>
  </si>
  <si>
    <t>001-01-03-1.2.1.16</t>
  </si>
  <si>
    <t>Kultūros įstaigų veiklos išlaidos</t>
  </si>
  <si>
    <t>Pajamų įmokos ir kitos pajamos</t>
  </si>
  <si>
    <t>001-01-04 (T)*</t>
  </si>
  <si>
    <t>Plėtoti turizmo traukos objektus, efektyviai išnaudojant esamą infrastruktūrą, gamtinį, kultūrinį ir istorinį potencialą</t>
  </si>
  <si>
    <t>001-01-04-1.2.1.17</t>
  </si>
  <si>
    <t xml:space="preserve">Turizmo projektų įgyvendinimas </t>
  </si>
  <si>
    <t>001-01-04-1.2.1.20 (PP)</t>
  </si>
  <si>
    <t xml:space="preserve">Menų pažinimo centras Anykščiuose </t>
  </si>
  <si>
    <t>001-01-04-1.2.1.21 (PP)</t>
  </si>
  <si>
    <t xml:space="preserve">Kūrybinių ir kultūrinių industrijų potencialio stiprinimas </t>
  </si>
  <si>
    <t xml:space="preserve">001-01-04-1.2.1.22 </t>
  </si>
  <si>
    <t>Kultūros paveldo objekto tvarkymas NAUJA</t>
  </si>
  <si>
    <t>001-01-04-1.2.2.02</t>
  </si>
  <si>
    <t>Reklamos įrenginių tvarkymas</t>
  </si>
  <si>
    <t> </t>
  </si>
  <si>
    <t>1.3.1.5</t>
  </si>
  <si>
    <t>001-01-04-1.2.2.03</t>
  </si>
  <si>
    <t>Viešųjų erdvių kūrimas ir tvarkymas</t>
  </si>
  <si>
    <t>001-01-04-1.2.2.04</t>
  </si>
  <si>
    <t>Miesto šventinis apšvietimas ir papuošimas</t>
  </si>
  <si>
    <t>001-01-04-1.2.2.05</t>
  </si>
  <si>
    <t>Želdynų kūrimas, tvarkymas, apsauga ir priežiūra</t>
  </si>
  <si>
    <t>4.3.2.1.</t>
  </si>
  <si>
    <t>001-01-04-1.2.2.06</t>
  </si>
  <si>
    <t xml:space="preserve">Mažieji architektūros objektai </t>
  </si>
  <si>
    <t>001-01-04-1.2.2.10</t>
  </si>
  <si>
    <t>Adresų suteikimas ir keitimas</t>
  </si>
  <si>
    <t>001-01-04-1.2.4.11</t>
  </si>
  <si>
    <t xml:space="preserve">Kurorto parko su mineralinio vandens biuvete įrengimas </t>
  </si>
  <si>
    <t>001-01-04-1.2.6.09</t>
  </si>
  <si>
    <t>Anykščių siaurojo geležinkelio pastatai, pastatų kompleksai, ruožas, aplinka</t>
  </si>
  <si>
    <t>1.1.3.3</t>
  </si>
  <si>
    <t>001-01-04-1.2.6.11</t>
  </si>
  <si>
    <t>Piliakalnių ir kitų kultūros paveldo vertybių pritaikymas turizmui</t>
  </si>
  <si>
    <t>001-01-04-1.2.6.15</t>
  </si>
  <si>
    <t>Viešųjų (įvykio, laidojimo, memorialinės vietos ) kultūros paveldo objektų išsaugojimas</t>
  </si>
  <si>
    <t>001-01-04-1.2.7.06</t>
  </si>
  <si>
    <t>Žemės sklypų visuomenės poreikiams paėmimas, dokumentų rengimas</t>
  </si>
  <si>
    <t>2.1.1.1</t>
  </si>
  <si>
    <t>2. Kitos pajamos ir pajamų šaltiniai</t>
  </si>
  <si>
    <t>001-01-04-1.2.7.07</t>
  </si>
  <si>
    <t>Žemės sklypų suformavimo, kadastrinių matavimų ir topografinių darbų atlikimas</t>
  </si>
  <si>
    <t>001-01-04-1.2.7.12</t>
  </si>
  <si>
    <t>Turizmo infrastruktūros plėtra ir modernizavimas</t>
  </si>
  <si>
    <t>001-01-04-1.2.7.13 (PP)</t>
  </si>
  <si>
    <t xml:space="preserve">Viešųjų turizmo paslaugų efektyvinimas funkcinės zonos "Ežerų Lietuva" savivaldybėse </t>
  </si>
  <si>
    <t>001-01-04-1.2.7.14</t>
  </si>
  <si>
    <t xml:space="preserve">Dotacija turizmo funkcijoms įgyvendinti </t>
  </si>
  <si>
    <t>IŠ VISO programai finansuoti pagal finansavimo šaltinius (1 ir 2 punktai)</t>
  </si>
  <si>
    <t>Iš jų: regioninių pažangos priemonių lėšos</t>
  </si>
  <si>
    <t>Asignavimų ir kitų lėšų pokytis, palyginti su ankstesnių metų patvirtintų asignavimų ir kitų lėšų planu</t>
  </si>
  <si>
    <t>2. Kitos pajamos</t>
  </si>
  <si>
    <t xml:space="preserve">* T – tęstinės veiklos uždavinys </t>
  </si>
  <si>
    <t>** P – pažangos uždavinys</t>
  </si>
  <si>
    <t>***TP - tęstinės veiklos priemonė</t>
  </si>
  <si>
    <t>****PP - pažangos priemonė</t>
  </si>
  <si>
    <t>3 lentelė. Anykščių rajono savivaldybės 2026–2028 metų 002 Kryptingo verslo ir investicijų pritraukimo programos uždaviniai, priemonės, asignavimai ir kitos lėšos (tūkst. eurų)</t>
  </si>
  <si>
    <t>2028 metų asignavimai ir kitos lėšos</t>
  </si>
  <si>
    <t>Priemonės vykdytojas</t>
  </si>
  <si>
    <t xml:space="preserve">002-01-01 (T)*
</t>
  </si>
  <si>
    <t>Uždavinys: Gerinti verslo aplinką ir infrastruktūrą, pritraukiant investicijas, sudarant palankias sąlygas smulkaus ir vidutinio verslo kūrimui, plėtrai</t>
  </si>
  <si>
    <t>002-01-01-2.1.1.08 (TP)</t>
  </si>
  <si>
    <t>Priemonė: Investicinių projektų vykdymas</t>
  </si>
  <si>
    <t>002-01-01-2.1.2.02 (TP)</t>
  </si>
  <si>
    <t>Smulkiojo ir vidutinio verslo skatinimas</t>
  </si>
  <si>
    <t>2.1.2.3</t>
  </si>
  <si>
    <t>0002-01-01-2.1.2.03 (TP)</t>
  </si>
  <si>
    <t>Socialinio, bendruomeninio ir kitų verslo rūšių, įgyvendinant bendruomenių iniciatyvas, skatinimas</t>
  </si>
  <si>
    <t>2.3.2.2</t>
  </si>
  <si>
    <t>0002-01-01-2.1.2.07 (TP)</t>
  </si>
  <si>
    <t xml:space="preserve">Viešųjų paslaugų verslui organizavimas ir vykdymas </t>
  </si>
  <si>
    <t>2.1.2.4, 2.1.2.5, 2.1.3.2</t>
  </si>
  <si>
    <t>0002-01-01-2.1.2.09 (TP)</t>
  </si>
  <si>
    <t>Nevyriausybinių ir bendruomeninių organizacijų iniciatyvų skatinimas ir rėmimas</t>
  </si>
  <si>
    <t>3.2.3.2</t>
  </si>
  <si>
    <t>0002-01-01-2.1.2.10. (TP)</t>
  </si>
  <si>
    <t>Anykščių miesto viešųjų erdvių sistemos pertvarkymas (I etapas. Apleistos teritorijos ir pastatų Tilto gatvėje konversija)</t>
  </si>
  <si>
    <t>2.1.1.2</t>
  </si>
  <si>
    <t>0002-01-01-2.1.2.11 (TP)</t>
  </si>
  <si>
    <t xml:space="preserve">Anykštėno kortelės koncepcijos įgyvendinimas </t>
  </si>
  <si>
    <t>0002-01-01-2.1.2.12 (TP)</t>
  </si>
  <si>
    <t>Gyventojų iniciatyvų programa</t>
  </si>
  <si>
    <t>0002-01-01-2.1.2.14 (TP)</t>
  </si>
  <si>
    <t>Akceleravimo, inkubavimo ir mentorystės programa verslui</t>
  </si>
  <si>
    <t>2.1.2.5</t>
  </si>
  <si>
    <t>3 lentelė. Anykščių rajono savivaldybės 2026–2028 metų 003 Konkurencingo žemės ūkio ir kaimiškų vietovių vystymo programos uždaviniai, priemonės, asignavimai ir kitos lėšos (tūkst. eurų)</t>
  </si>
  <si>
    <t xml:space="preserve">003-01-01 (T)*
</t>
  </si>
  <si>
    <t xml:space="preserve">Uždavinys: Plėtoti tvarų žemės ūkį, skatinant agroturizmą, trumpųjų maisto tiekimo grandinių vystymą vietos versle </t>
  </si>
  <si>
    <t>0003-01-01-3.1.1.03(TP)</t>
  </si>
  <si>
    <t>Priemonė: Kaimo verslo ir investicijų veikla</t>
  </si>
  <si>
    <t>2.2.1.2.</t>
  </si>
  <si>
    <t>0003-01-01-3.1.1.04 (TP)</t>
  </si>
  <si>
    <t>Žemdirbių švenčių, mokomųjų kelionių/ seminarų ir kitų renginių organizavimas</t>
  </si>
  <si>
    <t>2.2.1.3.</t>
  </si>
  <si>
    <t>0003-01-01-3.1.1.05 (TP)</t>
  </si>
  <si>
    <t>Žemės ūkio transporto priemonių registracijos/techninės priežiūros vykdymas</t>
  </si>
  <si>
    <t>0003-01-01-3.1.1.06 (TP)</t>
  </si>
  <si>
    <t xml:space="preserve">Melioracijos veikla </t>
  </si>
  <si>
    <t>2.2.1.4.</t>
  </si>
  <si>
    <t>0003-01-01-3.1.1.07 (TP)</t>
  </si>
  <si>
    <t>Parama melioracijos statinių naudotojų asociacijoms</t>
  </si>
  <si>
    <t>2.2.1.6.</t>
  </si>
  <si>
    <t>0003-01-01-3.1.1.08 (TP)</t>
  </si>
  <si>
    <t>Žemės ūkio funkcijų vykdymas</t>
  </si>
  <si>
    <t>0003-01-01-3.1.4.08 (TP)</t>
  </si>
  <si>
    <t xml:space="preserve"> Fontanų priežiūra Šventosios upėje ties Tilto gatve </t>
  </si>
  <si>
    <t>0003-01-01-3.1.5.08 (TP)</t>
  </si>
  <si>
    <t>Šventosios upės užtvankos  remontas</t>
  </si>
  <si>
    <t>­-12,1</t>
  </si>
  <si>
    <t>3 lentelė. Anykščių rajono savivaldybės 2026–2028 metų 004 Sveikatos apsaugos programos uždaviniai, priemonės, asignavimai ir kitos lėšos (tūkst. eurų)</t>
  </si>
  <si>
    <t xml:space="preserve">004-01-01 (T)*
</t>
  </si>
  <si>
    <t>Uždavinys: Stiprinti sveikatos priežiūros įstaigų infrastruktūrą, užtikrinant jų modernumą</t>
  </si>
  <si>
    <t>004-01-01-4.1.1.01 (TP)</t>
  </si>
  <si>
    <t>Sveikatos priežiūros įstaigų, patalpų, infrastruktūros 
renovavimas ir modernizavimas</t>
  </si>
  <si>
    <t>3.2.1.1</t>
  </si>
  <si>
    <t>004-01-01-4.1.1.06 (PP)</t>
  </si>
  <si>
    <t>Ilgalaikės sveikatos priežiūros paslaugų plėtros užtikrinimas Anykščių rajone</t>
  </si>
  <si>
    <t>004-01-01-4.1.2.01 (TP)</t>
  </si>
  <si>
    <t>Asmens sveikatos priežiūros paslaugų prieinamumo gerinimas VšĮ Anykščių rajono savivaldybės pirminės sveikatos priežiūros centre ir VšĮ Anykščių rajono savivaldybės ligoninėje</t>
  </si>
  <si>
    <t>3.2.2.1</t>
  </si>
  <si>
    <t>004-01-01-4.1.2.02 (TP)</t>
  </si>
  <si>
    <t>Sveikesnis ir saugesnis jaunimo gyvenimas</t>
  </si>
  <si>
    <t>3.2.3.1</t>
  </si>
  <si>
    <t>004-01-01-4.1.2.08 (TP)</t>
  </si>
  <si>
    <t>Dantų protezavimo paslaugos prieinamumo gerinimas</t>
  </si>
  <si>
    <t>004-01-01-4.1.2.09 (TP)</t>
  </si>
  <si>
    <t xml:space="preserve">Trūkstamų specialybių gydytojų pritraukimo skatinimas </t>
  </si>
  <si>
    <t>3.2.2.3</t>
  </si>
  <si>
    <t xml:space="preserve">004-01-02 (T)*
</t>
  </si>
  <si>
    <t>Uždavinys. Gerinti sveikatos paslaugų kokybę ir prieinamumą, plėtojant bendradarbiavimu grįstą sveikatos priežiūros sistemą, didinti gyventojų sveikatos raštingumą ir ligų prevenciją</t>
  </si>
  <si>
    <t>004-01-02-4.1.2.10 (TP)</t>
  </si>
  <si>
    <t>Sveikatos stiprinimo programos ikimokyklinio ir mokyklinio amžiaus vaikų tėvams „Neįtikėtini metai“ vykdymas</t>
  </si>
  <si>
    <t>3.2.3.4</t>
  </si>
  <si>
    <t>004-01-02-4.1.2.11 (TP)</t>
  </si>
  <si>
    <t>Pacientų pavežėjimo savivaldybės lygmeniu paslaugos užtikrinimas</t>
  </si>
  <si>
    <t>004-01-02-4.1.2.12 (TP)</t>
  </si>
  <si>
    <t xml:space="preserve">Sveikatos centro sudėtyje teikiamų sveikatos priežiūros paslaugų infrastruktūros modernizavimas </t>
  </si>
  <si>
    <t>004-01-02-4.1.2.13 (TP)</t>
  </si>
  <si>
    <t xml:space="preserve">Mobilių komandų aprūpinimas įranga ir transporto priemonėmis </t>
  </si>
  <si>
    <t xml:space="preserve">004-01-02-4.1.2.14 </t>
  </si>
  <si>
    <t>Sveikatos priežiūros specialistų rengimas, pritraukimas Anykščiuose</t>
  </si>
  <si>
    <t>004-01-02-4.1.2.15</t>
  </si>
  <si>
    <t>Anykščių sveikatos centro veiklos modelio diegimas</t>
  </si>
  <si>
    <t>3.2.2.1, 3.2.1.3</t>
  </si>
  <si>
    <t>004-01-02-4.1.3.01 (TP)</t>
  </si>
  <si>
    <t xml:space="preserve">Plėtoti sveiką gyvenseną bei stiprinti sveikos gyvensenos įgūdžius ugdymo įstaigose </t>
  </si>
  <si>
    <t>004-01-02-4.1.3.02 (TP)</t>
  </si>
  <si>
    <t xml:space="preserve">Plėtoti sveiką gyvenseną bei stiprinti sveikos gyvensenos įgūdžius ugdymo įstaigose ir bendruomenėse, vykdyti visuomenės sveikatos stebėseną savivaldybėse </t>
  </si>
  <si>
    <t>3.2.3.5</t>
  </si>
  <si>
    <t>004-01-02-4.1.3.03 (TP)</t>
  </si>
  <si>
    <t>Visuomenės sveikatos rėmimo specialioji programa</t>
  </si>
  <si>
    <t>004-01-02-4.1.3.05 (TP)</t>
  </si>
  <si>
    <t>Plėtoti psichikos sveikatos stiprinimo, psichosocialinės pagalbos ir savižudybių prevencijos intervencijas</t>
  </si>
  <si>
    <t>3.2.3.5, 3.4.2.1.</t>
  </si>
  <si>
    <t>004-01-02-4.1.3.06 (PP)</t>
  </si>
  <si>
    <t xml:space="preserve">Sveika gyvensena – visuomenės sveikatos pagrindas </t>
  </si>
  <si>
    <t xml:space="preserve">004-01-02-4.1.3.07  </t>
  </si>
  <si>
    <t>Skiepijimų nuo užkrečiamų ligų aktyvumo skatinimas ir supratimo didinimas</t>
  </si>
  <si>
    <t>004-01-02-4.1.3.08</t>
  </si>
  <si>
    <t xml:space="preserve">Priklausomybės ligomis sergančių nepilnamečių reabilitacijos tęstinumo užtikrinimas </t>
  </si>
  <si>
    <t>3 lentelė. Anykščių rajono savivaldybės 2026–2028 metų 005 Palankios socialinės aplinkos kūrimo programos uždaviniai, priemonės, asignavimai ir kitos lėšos (tūkst. eurų)</t>
  </si>
  <si>
    <t xml:space="preserve">005-01-01 (T)*
</t>
  </si>
  <si>
    <t>Uždavinys: Didinti socialinių paslaugų prieinamumą ir kokybę visoms tikslinėms grupėms, plėtojant bendruomenines ir neinstitucines globos paslaugas</t>
  </si>
  <si>
    <t>005-01-01-5.1.1.01 (TP)</t>
  </si>
  <si>
    <t>Užimtumo didinimo programos įgyvendinimas</t>
  </si>
  <si>
    <t>005-01-01-5.1.1.02 (TP)</t>
  </si>
  <si>
    <t>Pirminė teisinė pagalba</t>
  </si>
  <si>
    <t>005-01-01-5.1.1.07 (TP)</t>
  </si>
  <si>
    <t xml:space="preserve"> Socialinių paslaugų projektų įgyvendinimas</t>
  </si>
  <si>
    <t>005-01-01-5.1.1.08 (TP)</t>
  </si>
  <si>
    <t>Socialinių paslaugų pirkimų ir finansavimo vykdymas</t>
  </si>
  <si>
    <t>3.3.2.1</t>
  </si>
  <si>
    <t>005-01-01-5.1.1.09 (TP)</t>
  </si>
  <si>
    <t>Pagalbos pinigų mokėjimas</t>
  </si>
  <si>
    <t>005-01-01-5.1.1.10 (TP)</t>
  </si>
  <si>
    <t>Socialinių paslaugų įstaigų veiklos išlaidos</t>
  </si>
  <si>
    <t>005-01-01-5.1.1.11 (TP)</t>
  </si>
  <si>
    <t>Subsidijos ir lengvatinis vežimas</t>
  </si>
  <si>
    <t xml:space="preserve">005-01-02 (T)*
</t>
  </si>
  <si>
    <t xml:space="preserve">Uždavinys: Atnaujinti ir pritaikyti socialinių paslaugų infrastruktūrą įvairių grupių poreikiams </t>
  </si>
  <si>
    <t>005-01-01-5.1.1.13 (TP)</t>
  </si>
  <si>
    <t>Papildoma išmoka gimus vaikui</t>
  </si>
  <si>
    <t>005-01-01-5.1.2.01 (TP)</t>
  </si>
  <si>
    <t>Socialinės paramos mokiniams administravimas</t>
  </si>
  <si>
    <t>005-01-01-5.1.2.02 (TP)</t>
  </si>
  <si>
    <t>Piniginės socialinės paramos skyrimas ir mokėjimas</t>
  </si>
  <si>
    <t>005-01-01-5.1.2.03 (TP)</t>
  </si>
  <si>
    <t>Individualios pagalbos teikimo išlaidų kompensacijų skyrimas ir mokėjimas</t>
  </si>
  <si>
    <t>005-01-01-5.1.2.04 (TP)</t>
  </si>
  <si>
    <t>Išmokų vaikams skyrimas ir mokėjimas</t>
  </si>
  <si>
    <t>005-01-01-5.1.2.06 (TP)</t>
  </si>
  <si>
    <t>Neveiksnumo nustatymo procedūrų organizavimas</t>
  </si>
  <si>
    <t>005-01-01-5.1.2.07 (TP)</t>
  </si>
  <si>
    <t>Vienkartinių pašalpų mokėjimas</t>
  </si>
  <si>
    <t>005-01-01-5.1.2.08 (TP)</t>
  </si>
  <si>
    <t>Materialinio nepritekliaus mažinimo programa</t>
  </si>
  <si>
    <t>005-01-01-5.1.3.01 (TP)</t>
  </si>
  <si>
    <t>Būsto pritaikymas neįgaliesiems</t>
  </si>
  <si>
    <t>3.3.3.3</t>
  </si>
  <si>
    <t>Laima Jovaišienė</t>
  </si>
  <si>
    <t>005-01-01-5.1.3.02 (TP)</t>
  </si>
  <si>
    <t>Asmenų su negalia socialinės integracijos projektų įgyvendinimas</t>
  </si>
  <si>
    <t>3.3.3.2, 3.3.3.3</t>
  </si>
  <si>
    <t>005-01-01-5.1.3.03 (PP)</t>
  </si>
  <si>
    <t>Socialinio būsto fondo plėtra nepalankias sąlygas turintiems asmenims</t>
  </si>
  <si>
    <t>3.3.3.1</t>
  </si>
  <si>
    <t>005-01-01-5.1.4.07 (TP)</t>
  </si>
  <si>
    <t xml:space="preserve">Perėjimas nuo institucinės globos prie šeimoje ir bendruomenėje teikiamų paslaugų </t>
  </si>
  <si>
    <t>3.3.2.2</t>
  </si>
  <si>
    <t>005-01-01-5.1.4.08 (TP)</t>
  </si>
  <si>
    <t>Kompleksiškai teikiamų paslaugų šeimoms plėtra</t>
  </si>
  <si>
    <t>005-01-01-5.1.4.12 (PP)</t>
  </si>
  <si>
    <t>Sumažinti pažeidžiamų visuomenės grupių gerovės teritorinius skirtumus (I etapas)</t>
  </si>
  <si>
    <t>005-01-01-5.1.4.13 (PP)</t>
  </si>
  <si>
    <t>Sumažinti pažeidžiamų visuomenės grupių gerovės teritorinius skirtumus (II etapas)</t>
  </si>
  <si>
    <t>005-01-01-5.1.4.14 (PP)</t>
  </si>
  <si>
    <t>Pirmo būsto kompensacija jaunoms šeimoms</t>
  </si>
  <si>
    <t>005-01-01-5.1.5.01 (TP)</t>
  </si>
  <si>
    <t xml:space="preserve">Asmeninės pagalbos teikimo ir administravimo įgyvendinimas </t>
  </si>
  <si>
    <t>005-01-01-5.1.5.03 (TP)</t>
  </si>
  <si>
    <t xml:space="preserve">Socialinio būsto plėtra </t>
  </si>
  <si>
    <t>3.3.3.1, 3.3.3.2</t>
  </si>
  <si>
    <t>005-01-01-5.1.5.04 (TP)</t>
  </si>
  <si>
    <t xml:space="preserve">Akredituotos socialinių paslaugų priežiūros finansavimas </t>
  </si>
  <si>
    <t>005-01-01-5.1.5.05 (TP)</t>
  </si>
  <si>
    <t>Socialinės priežiūros šeimoms teikimas</t>
  </si>
  <si>
    <t>3.3.3.5</t>
  </si>
  <si>
    <t>005-01-01-5.1.5.06 (TP)</t>
  </si>
  <si>
    <t>Prevencinių priemonių ir specializuotos pagalbos smurto artimoje aplinkoje elgesio keitimui įgyvendinimas</t>
  </si>
  <si>
    <t>Savivaldybės biudžeto lėšos (nuosavos, be ankstesnių metų likučio)</t>
  </si>
  <si>
    <t>005-01-01-5.1.5.07 (TP)</t>
  </si>
  <si>
    <t>Laikino atokvėpio paslaugos įgyvendinimas</t>
  </si>
  <si>
    <t>005-01-01-5.1.5.08 (TP)</t>
  </si>
  <si>
    <t xml:space="preserve">Akredituotos socialinės reabilitacijos neįgaliesiems bendruomenėje finansavimas </t>
  </si>
  <si>
    <t>005-01-01-5.1.5.09  (TP)</t>
  </si>
  <si>
    <t xml:space="preserve">Akredituotos vaikų dienos socialinės priežiūros finansavimas </t>
  </si>
  <si>
    <t>3 lentelė. Anykščių rajono savivaldybės 2026–2028 metų 006 Kokybiškos švietimo sistemos kūrimo, sporto skatinimo ir jaunimo užimtumoprogramos uždaviniai, priemonės, asignavimai ir kitos lėšos (tūkst. eurų)</t>
  </si>
  <si>
    <t xml:space="preserve">006-01-01 (T)*
</t>
  </si>
  <si>
    <t xml:space="preserve">Uždavinys: Užtikrinti Jaunimo politikos priemonių įgyvendinimą, didinant jaunimo įsitraukimą, užimtumą ir gerovę </t>
  </si>
  <si>
    <t>006-01-01-6.1.1.01 (TP)***</t>
  </si>
  <si>
    <t>Priemonė: Jaunimo užimtumo skatinimas</t>
  </si>
  <si>
    <t>3.1.2.7.</t>
  </si>
  <si>
    <t>006-01-01-6.1.1.02 (TP)</t>
  </si>
  <si>
    <t>Atvirojo jaunimo centro veiklos užtikrinimas</t>
  </si>
  <si>
    <t>006-01-01-6.1.1.03 (TP)</t>
  </si>
  <si>
    <t>Jaunimo reikalų tarybos veiklos finansavimas</t>
  </si>
  <si>
    <t xml:space="preserve">006-01-02 (T)*
</t>
  </si>
  <si>
    <t>Uždavinys: Plėtoti šiuolaikišką ir prieinamą ugdymo(si) aplinką, skatinančią visų vaikų įtrauktį, motyvaciją ir mokymosi sėkmę</t>
  </si>
  <si>
    <t>006-01-02-6.1.1.06 (TP)</t>
  </si>
  <si>
    <t xml:space="preserve"> Troškūnų Kazio Inčiūros gimnazijos pastato rekonstravimas</t>
  </si>
  <si>
    <t>3.1.1.1.</t>
  </si>
  <si>
    <t>006-01-02-6.1.1.07 (TP)</t>
  </si>
  <si>
    <t>Lopšelio-darželio „Žilvitis“ pastato rekonstrukcija</t>
  </si>
  <si>
    <t>3.1.1.2.</t>
  </si>
  <si>
    <t>006-01-02-6.1.1.08 (TP)</t>
  </si>
  <si>
    <t>Vaikų lopšelio-darželio „Žiogelis” pastato rekonstrukcija</t>
  </si>
  <si>
    <t>006-01-02-6.1.1.09 (TP)</t>
  </si>
  <si>
    <t xml:space="preserve">Anykščių vaikų lopšelio-darželio „Eglutė“ modernizavimas </t>
  </si>
  <si>
    <t>006-01-02-6.1.1.11 (TP)</t>
  </si>
  <si>
    <t>Anykščių A. Baranausko pagrindinės mokyklos pastato rekonstrukcija</t>
  </si>
  <si>
    <t>006-01-02-6.1.1.12 (TP)</t>
  </si>
  <si>
    <t>Anykščių A.Vienuolio progimnazijos modernizavimas (vidaus erdvių remontas ir aprūpinimas įranga)</t>
  </si>
  <si>
    <t>006-01-02-6.1.1.14 (TP)</t>
  </si>
  <si>
    <t>Švietimo objektų remontas ir pritaikymas kokybiškai veiklai</t>
  </si>
  <si>
    <t>3.1.1.1, 3.1.1.3.</t>
  </si>
  <si>
    <t>006-01-02-6.1.1.16 (TP)</t>
  </si>
  <si>
    <t xml:space="preserve">Sporto aikštynų, sporto bazių atnaujinimas </t>
  </si>
  <si>
    <t>3.1.2.6.</t>
  </si>
  <si>
    <t>006-01-02-6.1.1.20 (TP)</t>
  </si>
  <si>
    <t>Baseino renovacija</t>
  </si>
  <si>
    <t>006-01-02-6.1.1.22 (TP)</t>
  </si>
  <si>
    <t>Atvirų jaunimo erdvių veiklos užtikrinimas</t>
  </si>
  <si>
    <t>3.1.1.3.</t>
  </si>
  <si>
    <t>006-01-02-6.1.1.23 (TP)</t>
  </si>
  <si>
    <t xml:space="preserve">Jaunimo savanoriškos veiklos skatinimas </t>
  </si>
  <si>
    <t>006-01-02-6.1.1.24 (TP)</t>
  </si>
  <si>
    <t>Sporto salės, esančios lopšelyje-darželyje „Eglutė“, remonto darbai</t>
  </si>
  <si>
    <t xml:space="preserve">006-01-03 (T)*
</t>
  </si>
  <si>
    <t>Uždavinys: Stiprinti švietimo kokybę, skatinant inovacijas, partnerystes ir profesinį tobulėjimą</t>
  </si>
  <si>
    <t>006-01-03-6.1.1.25 (TP)</t>
  </si>
  <si>
    <t>Mobilaus darbo su jaunimu Anykščių rajono savivaldybės teritorijoje plėtojimas ir(arba) darbas su jaunimu mokyklose</t>
  </si>
  <si>
    <t>006-01-03- 6.1.1.26 (PP)</t>
  </si>
  <si>
    <t xml:space="preserve">Infrastruktūros pritaikymas neįgaliesiems efektyviai veikiančiose mokyklose </t>
  </si>
  <si>
    <t>006-01-03-6.1.1.27 (TP)</t>
  </si>
  <si>
    <t xml:space="preserve">Jaunimo užimtumas vasarą ir integracija į darbo rinką </t>
  </si>
  <si>
    <t>006-01-03-6.1.1.28 (TP)</t>
  </si>
  <si>
    <t>Mokinių dalyvaujamasis biudžetas</t>
  </si>
  <si>
    <t>006-01-03-6.1.1.29 (TP)</t>
  </si>
  <si>
    <t>Švietimo įstaigų maitinimo patalpų atnaujinimas</t>
  </si>
  <si>
    <t>006-01-03-6.1.2.02 (TP)</t>
  </si>
  <si>
    <t>Olimpiadų, konkursų, renginių ir kt. organizavimas bei kelionių išlaidų kompensavimas</t>
  </si>
  <si>
    <t>006-01-03-6.1.2.04 (TP)</t>
  </si>
  <si>
    <t>Studentų skatinimas</t>
  </si>
  <si>
    <t>3.1.2.12.</t>
  </si>
  <si>
    <t>006-01-03-6.1.2.05 (TP)</t>
  </si>
  <si>
    <t xml:space="preserve">Gabių mokinių ir jų mokytojų skatinimas </t>
  </si>
  <si>
    <t>006-01-03-6.1.2.06 (TP)</t>
  </si>
  <si>
    <t>Vaikų užimtumo didinimas</t>
  </si>
  <si>
    <t>006-01-03-6.1.2.12 (TP)</t>
  </si>
  <si>
    <t xml:space="preserve"> Mokytojų kelionės išlaidų kompensavimas </t>
  </si>
  <si>
    <t>3.1.2.9.</t>
  </si>
  <si>
    <t>006-01-03-6.1.2.13 (TP)</t>
  </si>
  <si>
    <t>Važiavimo išlaidų kompensavimas mokiniams</t>
  </si>
  <si>
    <t>006-01-03-6.1.2.14 (TP)</t>
  </si>
  <si>
    <t>Mokymo lėšų perskirstymas</t>
  </si>
  <si>
    <t>006-01-03-6.1.2.15 (TP)</t>
  </si>
  <si>
    <t>Socialinė parama mokiniams (išlaidos produktams, kai mokiniai maitinami nemokamai, patiekalų gamybos išlaidos)</t>
  </si>
  <si>
    <t>006-01-03-6.1.2.16 (TP)</t>
  </si>
  <si>
    <t>Socialinė parama mokiniams (mokymo reikmenims pirkti)</t>
  </si>
  <si>
    <t>006-01-03-6.1.2.17 (TP)</t>
  </si>
  <si>
    <t xml:space="preserve"> Mokyklų aprūpinimas autobusais</t>
  </si>
  <si>
    <t>006-01-03-6.1.2.18 (TP)</t>
  </si>
  <si>
    <t>Švietimo įstaigų veiklos išlaidos</t>
  </si>
  <si>
    <t>006-01-03-6.1.2.21 (TP)</t>
  </si>
  <si>
    <t xml:space="preserve">Inovatyvių mokymo(si) priemonių diegimas mokyklose </t>
  </si>
  <si>
    <t>3.1.1.4, 3.1.1.5.</t>
  </si>
  <si>
    <t>006-01-03-6.1.2.22 (TP)</t>
  </si>
  <si>
    <t>Neformalus suaugusiųjų švietimas</t>
  </si>
  <si>
    <t>3.1.3.1</t>
  </si>
  <si>
    <t>006-01-03-6.1.2.24 (TP)</t>
  </si>
  <si>
    <t xml:space="preserve">Vaikų ir jaunimo neformalaus ugdymosi galimybių plėtra Anykščių A. Vienuolio progimnazijoje (neformaliajam švietimui (būrelių veiklai) naudojamų vidaus erdvių remontas ir aprūpinimas įranga </t>
  </si>
  <si>
    <t>006-01-03-6.1.2.25 (TP)</t>
  </si>
  <si>
    <t>Kompleksiškai teikiama pagalba vaikams</t>
  </si>
  <si>
    <t>21.90</t>
  </si>
  <si>
    <t>006-01-03-6.1.2.27 (TP)</t>
  </si>
  <si>
    <t xml:space="preserve">Jaunimo  politikos įgyvendinimo funkcija </t>
  </si>
  <si>
    <t>006-01-03-6.1.2.28 (TP)</t>
  </si>
  <si>
    <t>Sporto veiklos vykdymas</t>
  </si>
  <si>
    <t>006-01-03-6.1.2.30 (TP)</t>
  </si>
  <si>
    <t xml:space="preserve">Mokymo plaukti programa </t>
  </si>
  <si>
    <t>3.1.2.4</t>
  </si>
  <si>
    <t>006-01-03-6.1.2.31 (TP)</t>
  </si>
  <si>
    <t>Sporto įstaigų veiklos išlaidos</t>
  </si>
  <si>
    <t>006-01-03-6.1.2.32 (TP)</t>
  </si>
  <si>
    <t xml:space="preserve">Vaikų ir mokinių priėmimo į mokyklas centralizuotos informacinės sistemos įdiegimas </t>
  </si>
  <si>
    <t>006-01-03-6.1.2.33 (TP)</t>
  </si>
  <si>
    <t>Sporto renginių vykdymas</t>
  </si>
  <si>
    <t>006-01-03-6.1.2.34 (TP)</t>
  </si>
  <si>
    <t xml:space="preserve">Ankstyvojo ugdymo užtikrinimas </t>
  </si>
  <si>
    <t>006-01-03-6.1.2.35 (TP)</t>
  </si>
  <si>
    <t xml:space="preserve">Kultūrinės veiklos kofinansavimas vaikams, ugdomiems pagal ikimokyklinio ir priešmokyklinio ugdymo programas </t>
  </si>
  <si>
    <t>006-01-03-6.1.3.01 (PP)</t>
  </si>
  <si>
    <t xml:space="preserve">Visos dienos mokyklos įrengimas A. Vienuolio progimnazijoje </t>
  </si>
  <si>
    <t>3.1.2.4.</t>
  </si>
  <si>
    <t>006-01-03-6.1.3.02 (TP)</t>
  </si>
  <si>
    <t xml:space="preserve">Pedagogų skatinimas ir edukacinių, metodinių priemonių organizavimas </t>
  </si>
  <si>
    <t>3.1.2.2.</t>
  </si>
  <si>
    <t>006-01-03-6.1.3.04 (TP)</t>
  </si>
  <si>
    <t>Vaiko teisių ir vaiko gerovės politikos įgyvendinimas</t>
  </si>
  <si>
    <t>006-01-03-6.1.3.05 (TP)</t>
  </si>
  <si>
    <t xml:space="preserve"> Neformaliojo švietimo vykdymas</t>
  </si>
  <si>
    <t>006-01-03-6.1.3.08 (TP)</t>
  </si>
  <si>
    <t xml:space="preserve">Papildomas finansavimas sąlyginiam klasių skaičiui išlaikyti </t>
  </si>
  <si>
    <t>3.1.2.1.</t>
  </si>
  <si>
    <t>006-01-03-6.1.3.09 (TP)</t>
  </si>
  <si>
    <t xml:space="preserve">Pirmoko krepšelis </t>
  </si>
  <si>
    <t>006-01-03-6.1.3.10 (TP)</t>
  </si>
  <si>
    <t xml:space="preserve"> Trūkstamų pedagogų pritraukimas </t>
  </si>
  <si>
    <t>3.1.2.8, 3.1.2.13.</t>
  </si>
  <si>
    <t>006-01-03-6.1.3.11 (TP)</t>
  </si>
  <si>
    <t xml:space="preserve">„Tūkstantmečio mokyklų“ programa </t>
  </si>
  <si>
    <t>006-01-03-6.1.3.12 (TP)</t>
  </si>
  <si>
    <t xml:space="preserve"> Profesinis orientavimas</t>
  </si>
  <si>
    <t>006-01-03-6.1.3.13 (TP)</t>
  </si>
  <si>
    <t xml:space="preserve">Švietimo skyriaus specialistų pokyčių valdymo kompetencijos stiprinimas įtraukiojo ugdymo kontekste </t>
  </si>
  <si>
    <t>006-01-03-6.1.3.14 (TP)</t>
  </si>
  <si>
    <t>Įtraukiojo ugdymo modelių diegimas Anykščių rajono savivaldybėje</t>
  </si>
  <si>
    <t>3.1.2.1, 3.1.2.13.</t>
  </si>
  <si>
    <t xml:space="preserve">006-01-03-6.1.3.15 </t>
  </si>
  <si>
    <t>„Erasmus+“ programos 1 pagrindinio veiksmo bendrojo ugdymo mobilumo projektas</t>
  </si>
  <si>
    <t>006-01-03-6.1.3.16</t>
  </si>
  <si>
    <t>Visos dienos mokyklos paslaugų prieinamumo didinimas</t>
  </si>
  <si>
    <t>006-01-03-6.1.3.17 (TP)</t>
  </si>
  <si>
    <t xml:space="preserve">Mokymo sistemos "Niutono kambariai" įrengimas Anykščių savivaldybėje </t>
  </si>
  <si>
    <t>3 lentelė. Anykščių rajono savivaldybės 2026–2028 metų 007 Subalansuotos architektūros ir urbanistinės plėtros programos uždaviniai, priemonės, asignavimai ir kitos lėšos (tūkst. eurų)</t>
  </si>
  <si>
    <t xml:space="preserve">007-01-01 (T)*
</t>
  </si>
  <si>
    <t>Uždavinys: Tobulinti teritorijų planavimą, užtikrinant darnų erdvių vystymą</t>
  </si>
  <si>
    <t>007-01-01-7.1.1.02 (TP)</t>
  </si>
  <si>
    <t>Architektūros ir urbanistikos idėjų konkursų organizavimas ir kūrybinių dirbtuvių  paruošiamųjų projektų, techninių projektų atlikimas</t>
  </si>
  <si>
    <t>3.5.2.4</t>
  </si>
  <si>
    <t>007-01-01-7.1.1.03 (TP)</t>
  </si>
  <si>
    <t>Iniciatyvų vizualizavimas (projektinis ir fizinis)</t>
  </si>
  <si>
    <t>007-01-01-7.1.1.05 (TP)</t>
  </si>
  <si>
    <t>Savivaldybės nuosavybės teise priklausančio turto nuomos lėšų naudojimas</t>
  </si>
  <si>
    <t>007-01-01-7.1.1.06 (TP)</t>
  </si>
  <si>
    <t>Teritorijų planavimo 
dokumentų rengimas, užtikrinant tvarią plėtrą</t>
  </si>
  <si>
    <t>3.5.2.2</t>
  </si>
  <si>
    <t>007-01-01-7.1.2.01 (TP)</t>
  </si>
  <si>
    <t>Specialiųjų paminklotvarkos, kultūros vertybių apsaugos planų rengimas, kultūros paveldo objektų tyrimai, ekspertinis vertinimas</t>
  </si>
  <si>
    <t>007-01-01-7.1.2.03 (TP)</t>
  </si>
  <si>
    <t>Inžinerinės infrastruktūros, susisiekimo komunikacijų specialiųjų planų rengimas</t>
  </si>
  <si>
    <t>007-01-01-7.1.2.04 (PP)</t>
  </si>
  <si>
    <t>Žaliosios infrastruktūros plėtra urbanizuotoje aplinkoje Anykščiuose</t>
  </si>
  <si>
    <t>007-01-01-7.1.2.11 (TP)</t>
  </si>
  <si>
    <t xml:space="preserve">Teritorijų detaliųjų planų parengimas </t>
  </si>
  <si>
    <t>007-01-01-7.1.2.12 (TP)</t>
  </si>
  <si>
    <t>Teritorijų bendrųjų planų parengimas</t>
  </si>
  <si>
    <t>007-01-01-7.1.2.13 (TP)</t>
  </si>
  <si>
    <t>Teritorijų planavimo dokumentų, reikalingų Anykščių miestui suteikti kurorto statusą, parengimas</t>
  </si>
  <si>
    <t>007-01-01-7.1.2.14 (TP)</t>
  </si>
  <si>
    <t>Anykščių rajono kapinių inventorizavimas</t>
  </si>
  <si>
    <t>4.4.1.1</t>
  </si>
  <si>
    <t>007-01-01-7.1.2.15 (PP)</t>
  </si>
  <si>
    <t>Žaliosios infrastruktūros plėtra urbanizuotoje aplinkoje Anykščiuose (I etapas)</t>
  </si>
  <si>
    <t>Anykščių rajono savivaldybės 2065-2028 m. strateginio veiklos plano 1 priedas</t>
  </si>
  <si>
    <t>3 lentelė. Anykščių rajono savivaldybės 2026–2028 metų 008 Savivaldybės objektų priežiūros ir plėtros programos uždaviniai, priemonės, asignavimai ir kitos lėšos (tūkst. eurų)</t>
  </si>
  <si>
    <t xml:space="preserve">008-01-01 (T)*
</t>
  </si>
  <si>
    <t>Uždavinys: Užtikrinti viešųjų erdvių ir bendruomenių saugumą</t>
  </si>
  <si>
    <t>008-01-01-8.1.1.01 (TP)***</t>
  </si>
  <si>
    <t>Priemonė:  Anykščių miesto gatvių ir teritorijų apšvietimo tinklų ir  šviesoforų remontas bei rekonstrukcija</t>
  </si>
  <si>
    <t>4.2.2.8.</t>
  </si>
  <si>
    <t>008-01-01-8.1.1.02 (TP)</t>
  </si>
  <si>
    <t>Seniūnijų gatvių ir teritorijų apšvietimo tinklų rekonstrukcija ir plėtra</t>
  </si>
  <si>
    <t>008-01-01-8.1.1.03 (TP)</t>
  </si>
  <si>
    <t>Viešųjų teritorijų apšvietimas Anykščių rajono seniūnijose</t>
  </si>
  <si>
    <t>008-01-01-8.1.1.04 (TP)</t>
  </si>
  <si>
    <t>Viešųjų teritorijų apšvietimas Anykščių mieste</t>
  </si>
  <si>
    <t>008-01-01-8.1.2.04 (TP)</t>
  </si>
  <si>
    <t xml:space="preserve">Daugiabučių namų atnaujinimas </t>
  </si>
  <si>
    <t>4.2.2.1.</t>
  </si>
  <si>
    <t>2. Kitos lėšos</t>
  </si>
  <si>
    <t>008-01-01-8.1.2.06 (TP)</t>
  </si>
  <si>
    <t xml:space="preserve"> Statinių naudojimo priežiūra</t>
  </si>
  <si>
    <t xml:space="preserve">008-01-02 (T)*
</t>
  </si>
  <si>
    <t>Uždavinys: Modernizuoti inžinerinę infrastruktūrą ir užtikrinti jos patikimumą</t>
  </si>
  <si>
    <t>008-01-02-8.1.3.21 (TP)</t>
  </si>
  <si>
    <t xml:space="preserve"> Priemonė: Vandens gerinimo, geležies šalinimo sistemų įrengimas Anykščių rajono gyvenvietėse</t>
  </si>
  <si>
    <t>4.2.1.1.</t>
  </si>
  <si>
    <t>008-01-02-8.1.3.25 (TP)</t>
  </si>
  <si>
    <t xml:space="preserve"> Vandentiekio ir nuotekų tinklų renovacija </t>
  </si>
  <si>
    <t>4.2.1.2.</t>
  </si>
  <si>
    <t xml:space="preserve">008-01-03 (T)*
</t>
  </si>
  <si>
    <t>Uždavinys:  Įgyvendinti žaliojo kurso ir tvaraus vystymosi principus, plėtojant tvarią ir žalią aplinką</t>
  </si>
  <si>
    <t>008-01-03-8.1.3.30 (TP)</t>
  </si>
  <si>
    <t>Beglobių ir bešeimininkių gyvūnų gaudymas, transportavimas, globa, karantinavimas  ir kastravimas, sterilizavimas</t>
  </si>
  <si>
    <t>4.4.1.2.</t>
  </si>
  <si>
    <t>008-01-03-8.1.3.31 (TP)</t>
  </si>
  <si>
    <t>Mąstysenos pokytis nuo vienkartinių prie žiedinių ar daugkartinio maisto pristatymo pakuočių Baltijos jūros regiono miestuose</t>
  </si>
  <si>
    <t>008-01-03-8.1.3.33 (TP)</t>
  </si>
  <si>
    <t>Darnaus judumo priemonės</t>
  </si>
  <si>
    <t>008-01-03-8.1.4.01 (TP)</t>
  </si>
  <si>
    <t>Aplinkos apsaugos specialusis rėmimas</t>
  </si>
  <si>
    <t>4.3.1.5.</t>
  </si>
  <si>
    <t>008-01-03-8.1.4.02 (TP)</t>
  </si>
  <si>
    <t xml:space="preserve">Naujų nuotekų tinklų įrengimas </t>
  </si>
  <si>
    <t xml:space="preserve"> </t>
  </si>
  <si>
    <t>008-01-03-8.1.4.03 (TP)</t>
  </si>
  <si>
    <t xml:space="preserve"> Atliekų surinkimo Anykščių rajone modernizavimas ir plėtra </t>
  </si>
  <si>
    <t>008-01-03-8.1.4.04 (PP)</t>
  </si>
  <si>
    <t>DGASA aikštelės kartu su daiktų dalijimosi stotele įrengimas bei šių įrenginių eksploatacijai būtinos infrastruktūros sukūrimas Svėdasų sen., Anykščių r.</t>
  </si>
  <si>
    <t>4.3.1.4.</t>
  </si>
  <si>
    <t>008-01-03-8.1.4.05 (PP)</t>
  </si>
  <si>
    <t>Monomineralinio kvarcinio smėlio telkinio rekultivavimas Anykščiuose</t>
  </si>
  <si>
    <t>4.3.2.4.</t>
  </si>
  <si>
    <t>008-01-03-8.1.4.06 (PP)</t>
  </si>
  <si>
    <t>Anykščių miesto vandens ruošimo, tiekimo ir
gerinimo įrenginių rekonstrukcija bei plėtra</t>
  </si>
  <si>
    <t>008-01-03-8.1.4.08 (PP)</t>
  </si>
  <si>
    <t>DGASA aikštelės kartu su daiktų dalijimosi stotele įrengimas bei šių įrenginių eksploatacijai būtinos infrastruktūros sukūrimas Troškūnų sen., Anykščių r.</t>
  </si>
  <si>
    <t xml:space="preserve">008-01-04 (T)*
</t>
  </si>
  <si>
    <t>Uždavinys: Gerinti susisiekimo ir eismo saugumo infrastruktūrą</t>
  </si>
  <si>
    <t>008-01-04-8.1.5.04 (TP)</t>
  </si>
  <si>
    <t>Priemonė:  A. Vienuolio g. Anykščių mieste rekonstravimo projekto pirkimas</t>
  </si>
  <si>
    <t>008-01-04-8.1.5.05 (TP)</t>
  </si>
  <si>
    <t>Troškūnų g. Anykščių mieste rekonstrukcija</t>
  </si>
  <si>
    <t>008-01-04-8.1.5.07 (TP)</t>
  </si>
  <si>
    <t>Vietinės reikšmės kelių ir gatvių bei jų priklausinių priežiūra Anykščių rajono seniūnijose</t>
  </si>
  <si>
    <t>4.4.1.3.</t>
  </si>
  <si>
    <t>008-01-04-8.1.5.08 (TP)</t>
  </si>
  <si>
    <t>Anykščių rajono savivaldybės vietinės reikšmės kelių ir gatvių remontas ir rekonstrukcija</t>
  </si>
  <si>
    <t>008-01-04-8.1.5.12 (TP)</t>
  </si>
  <si>
    <t>Mirusiųjų transportavimas</t>
  </si>
  <si>
    <t>008-01-04-8.1.5.13 (TP)</t>
  </si>
  <si>
    <t xml:space="preserve"> Eismo saugumo komisijos vykdomų priemonių finansavimas</t>
  </si>
  <si>
    <t>008-01-04-8.1.5.16 (TP)</t>
  </si>
  <si>
    <t xml:space="preserve">Anykščių miesto gatvių bei jų priklausinių priežiūra </t>
  </si>
  <si>
    <t>008-01-04-8.1.5.21 (TP)</t>
  </si>
  <si>
    <t xml:space="preserve">Alternatyvių transporto priemonių plėtros tinklas, veiklos vystymas </t>
  </si>
  <si>
    <t>008-01-04-8.1.6.04 (TP)</t>
  </si>
  <si>
    <t xml:space="preserve"> Bešeimininkio (neturinčio šeimininko) artezinių gręžinių likvidavimas </t>
  </si>
  <si>
    <t>008-01-04-8.1.6.05 (TP)</t>
  </si>
  <si>
    <t xml:space="preserve"> Prižiūrimų objektų remontas ir plėtra  </t>
  </si>
  <si>
    <t>008-01-04-8.1.6.06 (TP)</t>
  </si>
  <si>
    <t>Prižiūrimos bendro naudojimo teritorijos seniūnijose</t>
  </si>
  <si>
    <t>008-01-04-8.1.6.07 (TP)</t>
  </si>
  <si>
    <t xml:space="preserve"> Prižiūrimos bendro naudojimo teritorijos Anykščių mieste</t>
  </si>
  <si>
    <t>008-01-04-8.1.6.11 (TP)</t>
  </si>
  <si>
    <t xml:space="preserve"> Atsinaujinančių energijos išteklių (saulės) panaudojimas Anykščių rajono savivaldybės administracijos pastate, J. Biliūno g. 23, Anykščiai </t>
  </si>
  <si>
    <t>008-01-04-8.1.6.12 (TP)</t>
  </si>
  <si>
    <t xml:space="preserve"> Atsinaujinančių energijos išteklių (saulės) panaudojimas visuomeninės paskirties pastatuose</t>
  </si>
  <si>
    <t>4.2.2.2.</t>
  </si>
  <si>
    <t>008-01-04-8.1.6.13 (TP)</t>
  </si>
  <si>
    <t xml:space="preserve">Atsinaujinančių energijos išteklių (saulės) panaudojimas Anykščių miesto gatvių apšvietimui </t>
  </si>
  <si>
    <t>008-01-04-8.1.6.14 (TP)</t>
  </si>
  <si>
    <t xml:space="preserve">Aplinkos taršos mažinimo ir vietinių atsinaujinančių energijos šaltinių panaudojimas </t>
  </si>
  <si>
    <t>4.2.2.3.</t>
  </si>
  <si>
    <t xml:space="preserve">008-01-04-8.1.6.16 </t>
  </si>
  <si>
    <t xml:space="preserve">Pėsčiųjų-dviračių tako, jungiančio viešojo turizmo, aktyvaus poilsio ir sveikatingumo taką Šventosios upės kairiajame krante ir pėsčiųjų-dviračių takus, esančius Anykščių menų inkubatoriaus teritorijoje, statybos darbai </t>
  </si>
  <si>
    <t>008-01-04-8.1.6.19 (PP)</t>
  </si>
  <si>
    <t xml:space="preserve">Ežerų pritaikymas lankymui Anykščių rajono savivaldybėje </t>
  </si>
  <si>
    <t>008-01-04-8.1.6.20 (PP)</t>
  </si>
  <si>
    <t>Šventosios upės slėnio pritaikymas lankymui Anykščiuose</t>
  </si>
  <si>
    <t>008-01-04-8.1.6.21 (TP)</t>
  </si>
  <si>
    <t>Anykščių miesto centrinės dalies kvartalo atnaujinimo papildomos finansinės paramos teikimas</t>
  </si>
  <si>
    <t>3 lentelė. Anykščių rajono savivaldybės 2026–2028 metų 009 Efektyvaus Savivaldybės valdymo programos uždaviniai, priemonės, asignavimai ir kitos lėšos (tūkst. eurų)</t>
  </si>
  <si>
    <t xml:space="preserve">009-01-01 (T)*
</t>
  </si>
  <si>
    <t>Uždavinys: Tobulinti savivaldybės valdymo ir administracinius procesus, diegiant skaitmenines paslaugas ir užtikrinant skaidrumą</t>
  </si>
  <si>
    <t>009-01-01-9.1.1.01 (TP)***</t>
  </si>
  <si>
    <t>Priemonė:  Klientų aptarnavimo kokybės gerinimas</t>
  </si>
  <si>
    <t>3.5.5.3.</t>
  </si>
  <si>
    <t>009-01-01-9.1.1.03 (TP)</t>
  </si>
  <si>
    <t xml:space="preserve"> IT Sistemų tobulinimas ir plėtra</t>
  </si>
  <si>
    <t>3.5.5.4, 3.5.5.7.</t>
  </si>
  <si>
    <t>009-01-01-9.1.1.04 (TP)</t>
  </si>
  <si>
    <t>Debesijos, Hostingo ir kitos IT paslaugos</t>
  </si>
  <si>
    <t>3.5.5.4.</t>
  </si>
  <si>
    <t>009-01-01-9.1.1.05 (TP)</t>
  </si>
  <si>
    <t>GIS sistemos plėtra</t>
  </si>
  <si>
    <t>009-01-01-9.1.1.06 (TP)</t>
  </si>
  <si>
    <t>Savivaldybės interneto svetainės priežiūra</t>
  </si>
  <si>
    <t>009-01-01-9.1.1.07 (TP)</t>
  </si>
  <si>
    <t>Kompiuterinės ir programinės įrangos atnaujinimas</t>
  </si>
  <si>
    <t>009-01-01-9.1.1.08 (TP)</t>
  </si>
  <si>
    <t>Savivaldybės administracijos pastatų ir patalpų remontas</t>
  </si>
  <si>
    <t>3.5.5.11.</t>
  </si>
  <si>
    <t>009-01-01-9.1.1.09 (TP)</t>
  </si>
  <si>
    <t>Pastato K. Ladigos g. 1, Anykščių m., dalies patalpų rekonstrukcija</t>
  </si>
  <si>
    <t>009-01-01-9.1.1.11 (TP)</t>
  </si>
  <si>
    <t xml:space="preserve">Mero rezervas </t>
  </si>
  <si>
    <t>009-01-01-9.1.2.01 (TP)</t>
  </si>
  <si>
    <t xml:space="preserve">Administracijos veiklos išlaidos </t>
  </si>
  <si>
    <t>3.5.5.1.</t>
  </si>
  <si>
    <t>009-01-01-9.1.2.02 (TP)</t>
  </si>
  <si>
    <t>Seniūnijų valdymas</t>
  </si>
  <si>
    <t>009-01-01-9.1.2.03 (TP)</t>
  </si>
  <si>
    <t>Tarybos narių, mero, mero pavaduotojo ir mero patarėjų veiklos išlaidos</t>
  </si>
  <si>
    <t>009-01-01-9.1.2.04 (TP)</t>
  </si>
  <si>
    <t>Savivaldybės kontrolės ir audito tarnybos veiklos išlaidos</t>
  </si>
  <si>
    <t>009-01-01-9.1.2.05 (TP)</t>
  </si>
  <si>
    <t xml:space="preserve">Nario mokestis </t>
  </si>
  <si>
    <t>009-01-01-9.1.2.06 (TP)</t>
  </si>
  <si>
    <t xml:space="preserve"> Paskolų grąžinimas</t>
  </si>
  <si>
    <t>009-01-01-9.1.2.07 (TP)</t>
  </si>
  <si>
    <t>Palūkanų už paskolas mokėjimas</t>
  </si>
  <si>
    <t>009-01-01-9.1.2.08 (TP)</t>
  </si>
  <si>
    <t xml:space="preserve">Savivaldybei priklausančių patalpų, kuriose apgyvendinti karo pabėgėliai, išlaikymas </t>
  </si>
  <si>
    <t xml:space="preserve">009-01-02 (T)*
</t>
  </si>
  <si>
    <t xml:space="preserve">Uždavinys: Didinti veiklos atvirumą ir atskaitomybę, gerinant dialogą su bendruomene </t>
  </si>
  <si>
    <t>009-01-02-9.1.2.09 (TP)</t>
  </si>
  <si>
    <t>Priemonė: Gyventojų registro tvarkymas ir duomenų valstybės registrui teikimas</t>
  </si>
  <si>
    <t>009-01-02-9.1.2.10 (TP)</t>
  </si>
  <si>
    <t>Duomenų teikimas valstybės suteiktos pagalbos registrui</t>
  </si>
  <si>
    <t>3.5.5.10.</t>
  </si>
  <si>
    <t>009-01-02-9.1.2.13 (TP)</t>
  </si>
  <si>
    <t>Valstybinės kalbos vartojimo ir taisyklingumo kontrolė</t>
  </si>
  <si>
    <t>009-01-02-9.1.2.14 (TP)</t>
  </si>
  <si>
    <t>Civilinės būklės aktų registravimas</t>
  </si>
  <si>
    <t>009-01-02-9.1.2.16 (TP)</t>
  </si>
  <si>
    <t>Gyvenamosios vietos deklaravimas</t>
  </si>
  <si>
    <t>009-01-02-9.1.2.17 (TP)</t>
  </si>
  <si>
    <t>Mobilizacijos administravimas</t>
  </si>
  <si>
    <t>009-01-02-9.1.2.18 (TP)</t>
  </si>
  <si>
    <t>Civilinės saugos organizavimas</t>
  </si>
  <si>
    <t>009-01-02-9.1.2.19 (TP)</t>
  </si>
  <si>
    <t>Nuosavybės teisių atkūrimo ir valstybės garantijų piliečiams vykdymas</t>
  </si>
  <si>
    <t>009-01-02-9.1.2.20 (TP)</t>
  </si>
  <si>
    <t>Priešgaisrinių tarnybų organizavimas</t>
  </si>
  <si>
    <t>009-01-02-9.1.2.21 (TP)</t>
  </si>
  <si>
    <t>Archyvinių dokumentų tvarkymas, duomenų saugojimas</t>
  </si>
  <si>
    <t>009-01-02-9.1.2.22 (TP)</t>
  </si>
  <si>
    <t>Dalininko įnašo ir (ar) įstatinio kapitalo didinimas</t>
  </si>
  <si>
    <t>009-01-02-9.1.2.23 (TP)</t>
  </si>
  <si>
    <t xml:space="preserve">Gyventojų saugumo stiprinimas </t>
  </si>
  <si>
    <t>009-01-02-9.1.2.24 (TP)</t>
  </si>
  <si>
    <t>009-01-02-9.1.3.05 (TP)</t>
  </si>
  <si>
    <t>Savivaldybės vidaus administravimo ir veiklos valdymo gerinimas</t>
  </si>
  <si>
    <t>009-01-02-9.1.3.06 (TP)</t>
  </si>
  <si>
    <t>Administracinės naštos mažinimo priemonių įgyvendinimas</t>
  </si>
  <si>
    <t>3.5.5.9.</t>
  </si>
  <si>
    <t>009-01-02-9.1.3.07 (TP)</t>
  </si>
  <si>
    <t>Lygių galimybių principo įgyvendinimas savivaldybėje ir jos įstaigose</t>
  </si>
  <si>
    <t>3.5.5.2.</t>
  </si>
  <si>
    <t>009-01-02-9.1.3.09 (TP)</t>
  </si>
  <si>
    <t xml:space="preserve">Bendrų viešojo sektoriaus finansų  valdymo informacinių sistemų įdiegimas </t>
  </si>
  <si>
    <t>3.5.5.12.</t>
  </si>
  <si>
    <t>009-01-02-9.1.3.10 (TP)</t>
  </si>
  <si>
    <t xml:space="preserve">Gaisrų prevencijos programa </t>
  </si>
  <si>
    <t>3.4.1.2.</t>
  </si>
  <si>
    <t>009-01-02-9.1.3.11 (TP)</t>
  </si>
  <si>
    <t>Humanitarinė pagalba</t>
  </si>
  <si>
    <t>009-01-02-9.1.3.12 (TP)</t>
  </si>
  <si>
    <t>Korupcijos prevencijos priemonių įgyvendinimas</t>
  </si>
  <si>
    <t>3.5.5.8.</t>
  </si>
  <si>
    <t xml:space="preserve">009-01-02-9.1.3.13 </t>
  </si>
  <si>
    <t>Kolektyvinės apsaugos statinių aprūpinimas</t>
  </si>
  <si>
    <t xml:space="preserve">009-01-02-9.1.3.14 </t>
  </si>
  <si>
    <t>Priedangų modernizavimas</t>
  </si>
  <si>
    <r>
      <rPr>
        <b/>
        <sz val="10"/>
        <color theme="1"/>
        <rFont val="Times New Roman"/>
        <family val="1"/>
        <charset val="186"/>
      </rPr>
      <t xml:space="preserve">Iš jo:
1.1. savivaldybės biudžeto lėšos (nuosavos, be ankstesnių metų likučio): 
</t>
    </r>
    <r>
      <rPr>
        <i/>
        <sz val="10"/>
        <color theme="1"/>
        <rFont val="Times New Roman"/>
        <family val="1"/>
        <charset val="186"/>
      </rPr>
      <t>Savivaldybės biudžeto lėšos</t>
    </r>
    <r>
      <rPr>
        <i/>
        <sz val="10"/>
        <color rgb="FFFF0000"/>
        <rFont val="Times New Roman"/>
        <family val="1"/>
        <charset val="186"/>
      </rPr>
      <t xml:space="preserve"> SB </t>
    </r>
    <r>
      <rPr>
        <i/>
        <sz val="10"/>
        <color theme="1"/>
        <rFont val="Times New Roman"/>
        <family val="1"/>
        <charset val="186"/>
      </rPr>
      <t xml:space="preserve">                                       Savivaldybės biudžeto lėšos ES finansinės paramos projektų bendrajam finansavimui </t>
    </r>
    <r>
      <rPr>
        <i/>
        <sz val="10"/>
        <color rgb="FFFF0000"/>
        <rFont val="Times New Roman"/>
        <family val="1"/>
        <charset val="186"/>
      </rPr>
      <t>ES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                                   Savivaldybės aplinkos apsaugos rėmimo specialiosios programos lėšos </t>
    </r>
    <r>
      <rPr>
        <i/>
        <sz val="10"/>
        <color rgb="FFFF0000"/>
        <rFont val="Times New Roman"/>
        <family val="1"/>
        <charset val="186"/>
      </rPr>
      <t>SB(AA)</t>
    </r>
    <r>
      <rPr>
        <i/>
        <sz val="10"/>
        <color theme="1"/>
        <rFont val="Times New Roman"/>
        <family val="1"/>
        <charset val="186"/>
      </rPr>
      <t xml:space="preserve">
Lėšos piniginei socialinei paramai </t>
    </r>
    <r>
      <rPr>
        <i/>
        <sz val="10"/>
        <color rgb="FFFF0000"/>
        <rFont val="Times New Roman"/>
        <family val="1"/>
        <charset val="186"/>
      </rPr>
      <t>SB(VB)</t>
    </r>
    <r>
      <rPr>
        <i/>
        <sz val="10"/>
        <color theme="1"/>
        <rFont val="Times New Roman"/>
        <family val="1"/>
        <charset val="186"/>
      </rPr>
      <t xml:space="preserve">
</t>
    </r>
    <r>
      <rPr>
        <sz val="10"/>
        <color theme="1"/>
        <rFont val="Times New Roman"/>
        <family val="1"/>
        <charset val="186"/>
      </rPr>
      <t xml:space="preserve">
</t>
    </r>
  </si>
  <si>
    <r>
      <rPr>
        <b/>
        <sz val="10"/>
        <color theme="1"/>
        <rFont val="Times New Roman"/>
        <family val="1"/>
        <charset val="186"/>
      </rPr>
      <t xml:space="preserve">1.2. Lietuvos Respublikos valstybės biudžeto dotacijos: 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Lėšos valstybinės funkcijoms atlikti </t>
    </r>
    <r>
      <rPr>
        <i/>
        <sz val="10"/>
        <color rgb="FFFF0000"/>
        <rFont val="Times New Roman"/>
        <family val="1"/>
        <charset val="186"/>
      </rPr>
      <t>VB</t>
    </r>
    <r>
      <rPr>
        <i/>
        <sz val="10"/>
        <color theme="1"/>
        <rFont val="Times New Roman"/>
        <family val="1"/>
        <charset val="186"/>
      </rPr>
      <t xml:space="preserve">                       Valstybės biudžeto lėšos </t>
    </r>
    <r>
      <rPr>
        <i/>
        <sz val="10"/>
        <color rgb="FFFF0000"/>
        <rFont val="Times New Roman"/>
        <family val="1"/>
        <charset val="186"/>
      </rPr>
      <t>VB</t>
    </r>
    <r>
      <rPr>
        <i/>
        <sz val="10"/>
        <color theme="1"/>
        <rFont val="Times New Roman"/>
        <family val="1"/>
        <charset val="186"/>
      </rPr>
      <t xml:space="preserve">                                      Valstybės biudžeto tikslinės paskirties lėšos SB(</t>
    </r>
    <r>
      <rPr>
        <i/>
        <sz val="10"/>
        <color rgb="FFFF0000"/>
        <rFont val="Times New Roman"/>
        <family val="1"/>
        <charset val="186"/>
      </rPr>
      <t xml:space="preserve">VB)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Mokymo lėšos </t>
    </r>
    <r>
      <rPr>
        <i/>
        <sz val="10"/>
        <color rgb="FFFF0000"/>
        <rFont val="Times New Roman"/>
        <family val="1"/>
        <charset val="186"/>
      </rPr>
      <t xml:space="preserve">SB(MK)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     Dotacijos iš VIPA ES projektams finansuoti </t>
    </r>
    <r>
      <rPr>
        <i/>
        <sz val="10"/>
        <color rgb="FFFF0000"/>
        <rFont val="Times New Roman"/>
        <family val="1"/>
        <charset val="186"/>
      </rPr>
      <t>VB</t>
    </r>
    <r>
      <rPr>
        <i/>
        <sz val="10"/>
        <color theme="1"/>
        <rFont val="Times New Roman"/>
        <family val="1"/>
        <charset val="186"/>
      </rPr>
      <t xml:space="preserve"> Valstybės lėšos Kelių direkcija </t>
    </r>
    <r>
      <rPr>
        <i/>
        <sz val="10"/>
        <color rgb="FFFF0000"/>
        <rFont val="Times New Roman"/>
        <family val="1"/>
        <charset val="186"/>
      </rPr>
      <t>SB(KPP)</t>
    </r>
    <r>
      <rPr>
        <sz val="10"/>
        <color theme="1"/>
        <rFont val="Times New Roman"/>
        <family val="1"/>
        <charset val="186"/>
      </rPr>
      <t xml:space="preserve">
</t>
    </r>
  </si>
  <si>
    <r>
      <rPr>
        <b/>
        <sz val="10"/>
        <color theme="1"/>
        <rFont val="Times New Roman"/>
        <family val="1"/>
        <charset val="186"/>
      </rPr>
      <t>1.3. pajamų įmokos ir kitos pajamos: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Spec.progr.lėšos (pajamos už turto nuomą) </t>
    </r>
    <r>
      <rPr>
        <i/>
        <sz val="10"/>
        <color rgb="FFFF0000"/>
        <rFont val="Times New Roman"/>
        <family val="1"/>
        <charset val="186"/>
      </rPr>
      <t xml:space="preserve">SB(S)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                                Specialiosios programos lėšos (pajamos už teikiamas paslaugas) </t>
    </r>
    <r>
      <rPr>
        <i/>
        <sz val="10"/>
        <color rgb="FFFF0000"/>
        <rFont val="Times New Roman"/>
        <family val="1"/>
        <charset val="186"/>
      </rPr>
      <t xml:space="preserve">SB(S)  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</t>
    </r>
  </si>
  <si>
    <r>
      <rPr>
        <b/>
        <sz val="10"/>
        <color theme="1"/>
        <rFont val="Times New Roman"/>
        <family val="1"/>
        <charset val="186"/>
      </rPr>
      <t xml:space="preserve">1.4. Europos Sąjungos ir kitos tarptautinės finansinės paramos lėšos:  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        Europos Sąjungos paramos lėšos (IŽDAS) </t>
    </r>
    <r>
      <rPr>
        <sz val="10"/>
        <color rgb="FFFF0000"/>
        <rFont val="Times New Roman"/>
        <family val="1"/>
        <charset val="186"/>
      </rPr>
      <t>ES</t>
    </r>
    <r>
      <rPr>
        <sz val="10"/>
        <color theme="1"/>
        <rFont val="Times New Roman"/>
        <family val="1"/>
        <charset val="186"/>
      </rPr>
      <t xml:space="preserve">                        
Europos Sąjungos lėšų projektams (Iždas) </t>
    </r>
    <r>
      <rPr>
        <sz val="10"/>
        <color rgb="FFFF0000"/>
        <rFont val="Times New Roman"/>
        <family val="1"/>
        <charset val="186"/>
      </rPr>
      <t>ES</t>
    </r>
  </si>
  <si>
    <r>
      <rPr>
        <b/>
        <sz val="10"/>
        <color theme="1"/>
        <rFont val="Times New Roman"/>
        <family val="1"/>
        <charset val="186"/>
      </rPr>
      <t xml:space="preserve">1.5. skolintos lėšos: 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Paskolos lėšos </t>
    </r>
  </si>
  <si>
    <r>
      <rPr>
        <b/>
        <sz val="10"/>
        <color theme="1"/>
        <rFont val="Times New Roman"/>
        <family val="1"/>
        <charset val="186"/>
      </rPr>
      <t>1.6. ankstesnių metų likučiai:</t>
    </r>
    <r>
      <rPr>
        <sz val="10"/>
        <color theme="1"/>
        <rFont val="Times New Roman"/>
        <family val="1"/>
        <charset val="186"/>
      </rPr>
      <t xml:space="preserve">
</t>
    </r>
  </si>
  <si>
    <r>
      <rPr>
        <b/>
        <sz val="10"/>
        <color theme="1"/>
        <rFont val="Times New Roman"/>
        <family val="1"/>
        <charset val="186"/>
      </rPr>
      <t>2. Kiti šaltiniai (Europos Sąjungos finansinė parama projektams įgyvendinti ir kitos teisėtai gautos lėšos, nurodant atskirus šaltinius):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>Kiti finansavimo šaltiniai PL                                                                                                                                                                                                                                Europos Sąjungos paramos lėšos  (ne IŽDO lėšos) ES</t>
    </r>
  </si>
  <si>
    <r>
      <t xml:space="preserve">Seniūnaičių veiklos išlaidos  </t>
    </r>
    <r>
      <rPr>
        <b/>
        <sz val="10"/>
        <rFont val="Times New Roman"/>
        <family val="1"/>
        <charset val="186"/>
      </rPr>
      <t>Seniūnaičių veiklos koordinavimas</t>
    </r>
  </si>
  <si>
    <t>Anykščių rajono savivaldybės 2026–2028 m. strateginio veiklos plano 1 priedas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</si>
</sst>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7">
    <font>
      <sz val="11"/>
      <color theme="1"/>
      <name val="Calibri"/>
      <family val="2"/>
      <charset val="186"/>
      <scheme val="minor"/>
    </font>
    <font>
      <sz val="10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b/>
      <sz val="10"/>
      <color theme="1"/>
      <name val="Symbol"/>
      <family val="1"/>
      <charset val="2"/>
    </font>
    <font>
      <sz val="12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i/>
      <sz val="10"/>
      <color rgb="FFFF0000"/>
      <name val="Times New Roman"/>
      <family val="1"/>
      <charset val="186"/>
    </font>
    <font>
      <sz val="10"/>
      <color theme="1"/>
      <name val="Calibri"/>
      <family val="2"/>
      <charset val="186"/>
      <scheme val="minor"/>
    </font>
    <font>
      <sz val="10"/>
      <name val="Calibri"/>
      <family val="2"/>
      <charset val="186"/>
      <scheme val="minor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  <font>
      <sz val="10"/>
      <color theme="4"/>
      <name val="Times New Roman"/>
      <family val="1"/>
      <charset val="186"/>
    </font>
    <font>
      <b/>
      <sz val="10"/>
      <color theme="1"/>
      <name val="Times New Roman"/>
      <family val="1"/>
      <charset val="2"/>
    </font>
    <font>
      <u/>
      <sz val="11"/>
      <color theme="10"/>
      <name val="Calibri"/>
      <family val="2"/>
      <charset val="186"/>
      <scheme val="minor"/>
    </font>
    <font>
      <b/>
      <sz val="12"/>
      <color theme="1"/>
      <name val="Times New Roman"/>
      <family val="1"/>
      <charset val="186"/>
    </font>
    <font>
      <b/>
      <sz val="8"/>
      <color theme="1"/>
      <name val="Times New Roman"/>
      <family val="1"/>
      <charset val="186"/>
    </font>
    <font>
      <sz val="8"/>
      <color theme="1"/>
      <name val="Times New Roman"/>
      <family val="1"/>
      <charset val="186"/>
    </font>
    <font>
      <b/>
      <sz val="10"/>
      <color rgb="FF000000"/>
      <name val="Symbol"/>
    </font>
    <font>
      <b/>
      <sz val="10"/>
      <name val="Times New Roman"/>
      <family val="1"/>
    </font>
    <font>
      <b/>
      <sz val="10"/>
      <name val="Symbol"/>
      <family val="1"/>
      <charset val="2"/>
    </font>
    <font>
      <sz val="8"/>
      <name val="Calibri"/>
      <family val="2"/>
      <charset val="186"/>
      <scheme val="minor"/>
    </font>
    <font>
      <b/>
      <sz val="10"/>
      <color rgb="FF000000"/>
      <name val="Symbol"/>
      <family val="1"/>
      <charset val="2"/>
    </font>
    <font>
      <b/>
      <sz val="10"/>
      <name val="time new"/>
    </font>
  </fonts>
  <fills count="3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D8D8D8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D8D8D8"/>
      </patternFill>
    </fill>
    <fill>
      <patternFill patternType="solid">
        <fgColor theme="4" tint="0.79998168889431442"/>
        <bgColor rgb="FFD8D8D8"/>
      </patternFill>
    </fill>
    <fill>
      <patternFill patternType="solid">
        <fgColor theme="7" tint="0.79998168889431442"/>
        <bgColor theme="0"/>
      </patternFill>
    </fill>
    <fill>
      <patternFill patternType="solid">
        <fgColor theme="5" tint="0.79998168889431442"/>
        <bgColor rgb="FFD8D8D8"/>
      </patternFill>
    </fill>
    <fill>
      <patternFill patternType="solid">
        <fgColor theme="5" tint="0.79998168889431442"/>
        <bgColor rgb="FFFFFFFF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rgb="FFD8D8D8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E2EFDA"/>
        <bgColor rgb="FF000000"/>
      </patternFill>
    </fill>
    <fill>
      <patternFill patternType="solid">
        <fgColor rgb="FFFFF2CC"/>
        <bgColor rgb="FF000000"/>
      </patternFill>
    </fill>
    <fill>
      <patternFill patternType="solid">
        <fgColor rgb="FFF0FCE8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D9E1F2"/>
        <bgColor rgb="FF000000"/>
      </patternFill>
    </fill>
    <fill>
      <patternFill patternType="solid">
        <fgColor rgb="FFDDEBF7"/>
        <bgColor rgb="FF000000"/>
      </patternFill>
    </fill>
    <fill>
      <patternFill patternType="solid">
        <fgColor rgb="FFA6A6A6"/>
        <bgColor rgb="FF000000"/>
      </patternFill>
    </fill>
    <fill>
      <patternFill patternType="solid">
        <fgColor rgb="FFAEAAAA"/>
        <bgColor rgb="FF000000"/>
      </patternFill>
    </fill>
    <fill>
      <patternFill patternType="solid">
        <fgColor rgb="FFD0CECE"/>
        <bgColor rgb="FF000000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</borders>
  <cellStyleXfs count="2">
    <xf numFmtId="0" fontId="0" fillId="0" borderId="0"/>
    <xf numFmtId="0" fontId="17" fillId="0" borderId="0" applyNumberFormat="0" applyFill="0" applyBorder="0" applyAlignment="0" applyProtection="0"/>
  </cellStyleXfs>
  <cellXfs count="665">
    <xf numFmtId="0" fontId="0" fillId="0" borderId="0" xfId="0"/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vertical="top"/>
    </xf>
    <xf numFmtId="0" fontId="2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/>
    </xf>
    <xf numFmtId="0" fontId="3" fillId="5" borderId="1" xfId="0" applyFont="1" applyFill="1" applyBorder="1" applyAlignment="1">
      <alignment vertical="top" wrapText="1"/>
    </xf>
    <xf numFmtId="0" fontId="1" fillId="5" borderId="1" xfId="0" applyFont="1" applyFill="1" applyBorder="1" applyAlignment="1">
      <alignment horizontal="center" vertical="top" wrapText="1"/>
    </xf>
    <xf numFmtId="4" fontId="2" fillId="5" borderId="1" xfId="0" applyNumberFormat="1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horizontal="center" vertical="top" wrapText="1"/>
    </xf>
    <xf numFmtId="0" fontId="3" fillId="6" borderId="1" xfId="0" applyFont="1" applyFill="1" applyBorder="1" applyAlignment="1">
      <alignment horizontal="justify" vertical="top" wrapText="1"/>
    </xf>
    <xf numFmtId="0" fontId="2" fillId="6" borderId="1" xfId="0" applyFont="1" applyFill="1" applyBorder="1" applyAlignment="1">
      <alignment vertical="top" wrapText="1"/>
    </xf>
    <xf numFmtId="4" fontId="1" fillId="6" borderId="1" xfId="0" applyNumberFormat="1" applyFont="1" applyFill="1" applyBorder="1" applyAlignment="1">
      <alignment horizontal="center" vertical="top" wrapText="1"/>
    </xf>
    <xf numFmtId="4" fontId="2" fillId="6" borderId="1" xfId="0" applyNumberFormat="1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vertical="top" wrapText="1"/>
    </xf>
    <xf numFmtId="4" fontId="1" fillId="2" borderId="1" xfId="0" applyNumberFormat="1" applyFont="1" applyFill="1" applyBorder="1" applyAlignment="1">
      <alignment horizontal="center" vertical="top" wrapText="1"/>
    </xf>
    <xf numFmtId="0" fontId="2" fillId="3" borderId="3" xfId="0" applyFont="1" applyFill="1" applyBorder="1" applyAlignment="1">
      <alignment vertical="top" wrapText="1"/>
    </xf>
    <xf numFmtId="0" fontId="1" fillId="3" borderId="2" xfId="0" applyFont="1" applyFill="1" applyBorder="1" applyAlignment="1">
      <alignment vertical="top" wrapText="1"/>
    </xf>
    <xf numFmtId="4" fontId="1" fillId="0" borderId="1" xfId="0" applyNumberFormat="1" applyFont="1" applyBorder="1" applyAlignment="1">
      <alignment horizontal="center" vertical="top"/>
    </xf>
    <xf numFmtId="4" fontId="1" fillId="3" borderId="2" xfId="0" applyNumberFormat="1" applyFont="1" applyFill="1" applyBorder="1" applyAlignment="1">
      <alignment horizontal="center" vertical="top" wrapText="1"/>
    </xf>
    <xf numFmtId="164" fontId="2" fillId="3" borderId="2" xfId="0" applyNumberFormat="1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vertical="top" wrapText="1"/>
    </xf>
    <xf numFmtId="4" fontId="4" fillId="3" borderId="1" xfId="0" applyNumberFormat="1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 vertical="top" wrapText="1"/>
    </xf>
    <xf numFmtId="4" fontId="1" fillId="7" borderId="1" xfId="0" applyNumberFormat="1" applyFont="1" applyFill="1" applyBorder="1" applyAlignment="1">
      <alignment horizontal="center" vertical="top"/>
    </xf>
    <xf numFmtId="0" fontId="3" fillId="6" borderId="4" xfId="0" applyFont="1" applyFill="1" applyBorder="1" applyAlignment="1">
      <alignment horizontal="justify" vertical="top" wrapText="1"/>
    </xf>
    <xf numFmtId="4" fontId="1" fillId="6" borderId="1" xfId="0" applyNumberFormat="1" applyFont="1" applyFill="1" applyBorder="1" applyAlignment="1">
      <alignment horizontal="center" vertical="top"/>
    </xf>
    <xf numFmtId="0" fontId="2" fillId="6" borderId="1" xfId="0" applyFont="1" applyFill="1" applyBorder="1" applyAlignment="1">
      <alignment horizontal="center" vertical="top" wrapText="1"/>
    </xf>
    <xf numFmtId="4" fontId="1" fillId="2" borderId="1" xfId="0" applyNumberFormat="1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 wrapText="1"/>
    </xf>
    <xf numFmtId="0" fontId="1" fillId="3" borderId="5" xfId="0" applyFont="1" applyFill="1" applyBorder="1" applyAlignment="1">
      <alignment vertical="top" wrapText="1"/>
    </xf>
    <xf numFmtId="4" fontId="1" fillId="0" borderId="1" xfId="0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3" borderId="6" xfId="0" applyFont="1" applyFill="1" applyBorder="1" applyAlignment="1">
      <alignment vertical="top" wrapText="1"/>
    </xf>
    <xf numFmtId="0" fontId="1" fillId="8" borderId="1" xfId="0" applyFont="1" applyFill="1" applyBorder="1" applyAlignment="1">
      <alignment vertical="top" wrapText="1"/>
    </xf>
    <xf numFmtId="4" fontId="1" fillId="8" borderId="1" xfId="0" applyNumberFormat="1" applyFont="1" applyFill="1" applyBorder="1" applyAlignment="1">
      <alignment horizontal="center" vertical="top"/>
    </xf>
    <xf numFmtId="4" fontId="4" fillId="8" borderId="1" xfId="0" applyNumberFormat="1" applyFont="1" applyFill="1" applyBorder="1" applyAlignment="1">
      <alignment horizontal="center" vertical="top" wrapText="1"/>
    </xf>
    <xf numFmtId="4" fontId="1" fillId="8" borderId="1" xfId="0" applyNumberFormat="1" applyFont="1" applyFill="1" applyBorder="1" applyAlignment="1">
      <alignment horizontal="center" vertical="top" wrapText="1"/>
    </xf>
    <xf numFmtId="0" fontId="2" fillId="9" borderId="1" xfId="0" applyFont="1" applyFill="1" applyBorder="1" applyAlignment="1">
      <alignment vertical="top" wrapText="1"/>
    </xf>
    <xf numFmtId="4" fontId="2" fillId="0" borderId="1" xfId="0" applyNumberFormat="1" applyFont="1" applyBorder="1" applyAlignment="1">
      <alignment horizontal="center" vertical="top" wrapText="1"/>
    </xf>
    <xf numFmtId="0" fontId="2" fillId="5" borderId="6" xfId="0" applyFont="1" applyFill="1" applyBorder="1" applyAlignment="1">
      <alignment vertical="top" wrapText="1"/>
    </xf>
    <xf numFmtId="4" fontId="1" fillId="5" borderId="1" xfId="0" applyNumberFormat="1" applyFont="1" applyFill="1" applyBorder="1" applyAlignment="1">
      <alignment horizontal="center" vertical="top"/>
    </xf>
    <xf numFmtId="4" fontId="4" fillId="5" borderId="1" xfId="0" applyNumberFormat="1" applyFont="1" applyFill="1" applyBorder="1" applyAlignment="1">
      <alignment horizontal="center" vertical="top" wrapText="1"/>
    </xf>
    <xf numFmtId="4" fontId="1" fillId="10" borderId="1" xfId="0" applyNumberFormat="1" applyFont="1" applyFill="1" applyBorder="1" applyAlignment="1">
      <alignment horizontal="center" vertical="top"/>
    </xf>
    <xf numFmtId="0" fontId="1" fillId="0" borderId="1" xfId="0" applyFont="1" applyBorder="1" applyAlignment="1">
      <alignment horizontal="center" vertical="top"/>
    </xf>
    <xf numFmtId="4" fontId="1" fillId="6" borderId="6" xfId="0" applyNumberFormat="1" applyFont="1" applyFill="1" applyBorder="1" applyAlignment="1">
      <alignment horizontal="center" vertical="top"/>
    </xf>
    <xf numFmtId="0" fontId="1" fillId="6" borderId="1" xfId="0" applyFont="1" applyFill="1" applyBorder="1" applyAlignment="1">
      <alignment horizontal="center" vertical="top"/>
    </xf>
    <xf numFmtId="4" fontId="1" fillId="2" borderId="6" xfId="0" applyNumberFormat="1" applyFont="1" applyFill="1" applyBorder="1" applyAlignment="1">
      <alignment horizontal="center" vertical="top"/>
    </xf>
    <xf numFmtId="4" fontId="1" fillId="0" borderId="6" xfId="0" applyNumberFormat="1" applyFont="1" applyBorder="1" applyAlignment="1">
      <alignment horizontal="center" vertical="top"/>
    </xf>
    <xf numFmtId="4" fontId="1" fillId="3" borderId="1" xfId="0" applyNumberFormat="1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horizontal="center" vertical="top"/>
    </xf>
    <xf numFmtId="0" fontId="1" fillId="3" borderId="0" xfId="0" applyFont="1" applyFill="1" applyAlignment="1">
      <alignment horizontal="center" vertical="top"/>
    </xf>
    <xf numFmtId="0" fontId="2" fillId="6" borderId="0" xfId="0" applyFont="1" applyFill="1" applyAlignment="1">
      <alignment vertical="top" wrapText="1"/>
    </xf>
    <xf numFmtId="4" fontId="1" fillId="6" borderId="0" xfId="0" applyNumberFormat="1" applyFont="1" applyFill="1" applyAlignment="1">
      <alignment horizontal="center" vertical="top"/>
    </xf>
    <xf numFmtId="4" fontId="4" fillId="0" borderId="1" xfId="0" applyNumberFormat="1" applyFont="1" applyBorder="1" applyAlignment="1">
      <alignment horizontal="center" vertical="top" wrapText="1"/>
    </xf>
    <xf numFmtId="0" fontId="1" fillId="3" borderId="9" xfId="0" applyFont="1" applyFill="1" applyBorder="1" applyAlignment="1">
      <alignment vertical="top" wrapText="1"/>
    </xf>
    <xf numFmtId="4" fontId="1" fillId="0" borderId="9" xfId="0" applyNumberFormat="1" applyFont="1" applyBorder="1" applyAlignment="1">
      <alignment horizontal="center" vertical="top"/>
    </xf>
    <xf numFmtId="4" fontId="4" fillId="3" borderId="4" xfId="0" applyNumberFormat="1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vertical="top" wrapText="1"/>
    </xf>
    <xf numFmtId="0" fontId="1" fillId="5" borderId="1" xfId="0" applyFont="1" applyFill="1" applyBorder="1" applyAlignment="1">
      <alignment horizontal="center" vertical="top"/>
    </xf>
    <xf numFmtId="4" fontId="1" fillId="6" borderId="2" xfId="0" applyNumberFormat="1" applyFont="1" applyFill="1" applyBorder="1" applyAlignment="1">
      <alignment horizontal="center" vertical="top"/>
    </xf>
    <xf numFmtId="4" fontId="1" fillId="0" borderId="4" xfId="0" applyNumberFormat="1" applyFont="1" applyBorder="1" applyAlignment="1">
      <alignment horizontal="center" vertical="top"/>
    </xf>
    <xf numFmtId="0" fontId="1" fillId="11" borderId="1" xfId="0" applyFont="1" applyFill="1" applyBorder="1" applyAlignment="1">
      <alignment vertical="top" wrapText="1"/>
    </xf>
    <xf numFmtId="4" fontId="1" fillId="11" borderId="1" xfId="0" applyNumberFormat="1" applyFont="1" applyFill="1" applyBorder="1" applyAlignment="1">
      <alignment horizontal="center" vertical="top"/>
    </xf>
    <xf numFmtId="4" fontId="1" fillId="12" borderId="1" xfId="0" applyNumberFormat="1" applyFont="1" applyFill="1" applyBorder="1" applyAlignment="1">
      <alignment horizontal="center" vertical="top"/>
    </xf>
    <xf numFmtId="0" fontId="1" fillId="3" borderId="0" xfId="0" applyFont="1" applyFill="1" applyAlignment="1">
      <alignment vertical="top"/>
    </xf>
    <xf numFmtId="0" fontId="1" fillId="12" borderId="1" xfId="0" applyFont="1" applyFill="1" applyBorder="1" applyAlignment="1">
      <alignment horizontal="center" vertical="top"/>
    </xf>
    <xf numFmtId="4" fontId="1" fillId="3" borderId="1" xfId="0" applyNumberFormat="1" applyFont="1" applyFill="1" applyBorder="1" applyAlignment="1">
      <alignment horizontal="center" vertical="top"/>
    </xf>
    <xf numFmtId="4" fontId="1" fillId="13" borderId="1" xfId="0" applyNumberFormat="1" applyFont="1" applyFill="1" applyBorder="1" applyAlignment="1">
      <alignment horizontal="center" vertical="top"/>
    </xf>
    <xf numFmtId="0" fontId="2" fillId="3" borderId="2" xfId="0" applyFont="1" applyFill="1" applyBorder="1" applyAlignment="1">
      <alignment vertical="top" wrapText="1"/>
    </xf>
    <xf numFmtId="0" fontId="1" fillId="14" borderId="1" xfId="0" applyFont="1" applyFill="1" applyBorder="1" applyAlignment="1">
      <alignment vertical="top" wrapText="1"/>
    </xf>
    <xf numFmtId="4" fontId="1" fillId="14" borderId="1" xfId="0" applyNumberFormat="1" applyFont="1" applyFill="1" applyBorder="1" applyAlignment="1">
      <alignment horizontal="center" vertical="top"/>
    </xf>
    <xf numFmtId="0" fontId="1" fillId="14" borderId="1" xfId="0" applyFont="1" applyFill="1" applyBorder="1" applyAlignment="1">
      <alignment horizontal="center" vertical="top"/>
    </xf>
    <xf numFmtId="0" fontId="1" fillId="5" borderId="1" xfId="0" applyFont="1" applyFill="1" applyBorder="1" applyAlignment="1">
      <alignment vertical="top" wrapText="1"/>
    </xf>
    <xf numFmtId="0" fontId="3" fillId="6" borderId="1" xfId="0" applyFont="1" applyFill="1" applyBorder="1" applyAlignment="1">
      <alignment vertical="top" wrapText="1"/>
    </xf>
    <xf numFmtId="0" fontId="3" fillId="6" borderId="1" xfId="0" applyFont="1" applyFill="1" applyBorder="1" applyAlignment="1">
      <alignment horizontal="left" vertical="top" wrapText="1"/>
    </xf>
    <xf numFmtId="4" fontId="4" fillId="6" borderId="1" xfId="0" applyNumberFormat="1" applyFont="1" applyFill="1" applyBorder="1" applyAlignment="1">
      <alignment horizontal="center" vertical="top"/>
    </xf>
    <xf numFmtId="0" fontId="1" fillId="3" borderId="4" xfId="0" applyFont="1" applyFill="1" applyBorder="1" applyAlignment="1">
      <alignment vertical="top" wrapText="1"/>
    </xf>
    <xf numFmtId="0" fontId="2" fillId="2" borderId="10" xfId="0" applyFont="1" applyFill="1" applyBorder="1" applyAlignment="1">
      <alignment vertical="top" wrapText="1"/>
    </xf>
    <xf numFmtId="0" fontId="1" fillId="3" borderId="11" xfId="0" applyFont="1" applyFill="1" applyBorder="1" applyAlignment="1">
      <alignment vertical="top" wrapText="1"/>
    </xf>
    <xf numFmtId="0" fontId="1" fillId="3" borderId="12" xfId="0" applyFont="1" applyFill="1" applyBorder="1" applyAlignment="1">
      <alignment vertical="top" wrapText="1"/>
    </xf>
    <xf numFmtId="0" fontId="3" fillId="11" borderId="2" xfId="0" applyFont="1" applyFill="1" applyBorder="1" applyAlignment="1">
      <alignment vertical="top" wrapText="1"/>
    </xf>
    <xf numFmtId="0" fontId="2" fillId="11" borderId="10" xfId="0" applyFont="1" applyFill="1" applyBorder="1" applyAlignment="1">
      <alignment vertical="top" wrapText="1"/>
    </xf>
    <xf numFmtId="0" fontId="2" fillId="11" borderId="1" xfId="0" applyFont="1" applyFill="1" applyBorder="1" applyAlignment="1">
      <alignment horizontal="center" vertical="top" wrapText="1"/>
    </xf>
    <xf numFmtId="4" fontId="4" fillId="11" borderId="1" xfId="0" applyNumberFormat="1" applyFont="1" applyFill="1" applyBorder="1" applyAlignment="1">
      <alignment horizontal="center" vertical="top" wrapText="1"/>
    </xf>
    <xf numFmtId="0" fontId="2" fillId="3" borderId="3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vertical="top" wrapText="1"/>
    </xf>
    <xf numFmtId="4" fontId="3" fillId="3" borderId="2" xfId="0" applyNumberFormat="1" applyFont="1" applyFill="1" applyBorder="1" applyAlignment="1">
      <alignment horizontal="center" vertical="top" wrapText="1"/>
    </xf>
    <xf numFmtId="0" fontId="2" fillId="11" borderId="1" xfId="0" applyFont="1" applyFill="1" applyBorder="1" applyAlignment="1">
      <alignment horizontal="justify" vertical="center" wrapText="1"/>
    </xf>
    <xf numFmtId="0" fontId="3" fillId="11" borderId="1" xfId="0" applyFont="1" applyFill="1" applyBorder="1" applyAlignment="1">
      <alignment vertical="top" wrapText="1"/>
    </xf>
    <xf numFmtId="4" fontId="1" fillId="11" borderId="1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vertical="top" wrapText="1"/>
    </xf>
    <xf numFmtId="0" fontId="1" fillId="7" borderId="1" xfId="0" applyFont="1" applyFill="1" applyBorder="1" applyAlignment="1">
      <alignment vertical="top" wrapText="1"/>
    </xf>
    <xf numFmtId="0" fontId="1" fillId="0" borderId="0" xfId="0" applyFont="1" applyAlignment="1">
      <alignment vertical="top" wrapText="1"/>
    </xf>
    <xf numFmtId="4" fontId="1" fillId="0" borderId="0" xfId="0" applyNumberFormat="1" applyFont="1" applyAlignment="1">
      <alignment horizontal="center" vertical="top"/>
    </xf>
    <xf numFmtId="0" fontId="2" fillId="6" borderId="1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 wrapText="1"/>
    </xf>
    <xf numFmtId="0" fontId="2" fillId="8" borderId="1" xfId="0" applyFont="1" applyFill="1" applyBorder="1" applyAlignment="1">
      <alignment horizontal="center" vertical="top" wrapText="1"/>
    </xf>
    <xf numFmtId="0" fontId="1" fillId="11" borderId="10" xfId="0" applyFont="1" applyFill="1" applyBorder="1" applyAlignment="1">
      <alignment vertical="top" wrapText="1"/>
    </xf>
    <xf numFmtId="0" fontId="1" fillId="3" borderId="3" xfId="0" applyFont="1" applyFill="1" applyBorder="1" applyAlignment="1">
      <alignment horizontal="center" vertical="center" wrapText="1"/>
    </xf>
    <xf numFmtId="0" fontId="1" fillId="11" borderId="1" xfId="0" applyFont="1" applyFill="1" applyBorder="1" applyAlignment="1">
      <alignment horizontal="justify" vertical="center" wrapText="1"/>
    </xf>
    <xf numFmtId="0" fontId="1" fillId="6" borderId="1" xfId="0" applyFont="1" applyFill="1" applyBorder="1" applyAlignment="1">
      <alignment horizontal="center" vertical="top" wrapText="1"/>
    </xf>
    <xf numFmtId="164" fontId="1" fillId="3" borderId="2" xfId="0" applyNumberFormat="1" applyFont="1" applyFill="1" applyBorder="1" applyAlignment="1">
      <alignment horizontal="center" vertical="top" wrapText="1"/>
    </xf>
    <xf numFmtId="0" fontId="1" fillId="11" borderId="5" xfId="0" applyFont="1" applyFill="1" applyBorder="1" applyAlignment="1">
      <alignment vertical="top" wrapText="1"/>
    </xf>
    <xf numFmtId="0" fontId="2" fillId="6" borderId="0" xfId="0" applyFont="1" applyFill="1" applyAlignment="1">
      <alignment vertical="top"/>
    </xf>
    <xf numFmtId="0" fontId="1" fillId="3" borderId="1" xfId="0" applyFont="1" applyFill="1" applyBorder="1" applyAlignment="1">
      <alignment horizontal="center" vertical="top" wrapText="1"/>
    </xf>
    <xf numFmtId="0" fontId="1" fillId="11" borderId="1" xfId="0" applyFont="1" applyFill="1" applyBorder="1" applyAlignment="1">
      <alignment horizontal="center" vertical="top" wrapText="1"/>
    </xf>
    <xf numFmtId="0" fontId="1" fillId="8" borderId="1" xfId="0" applyFont="1" applyFill="1" applyBorder="1" applyAlignment="1">
      <alignment horizontal="center" vertical="top" wrapText="1"/>
    </xf>
    <xf numFmtId="0" fontId="1" fillId="14" borderId="1" xfId="0" applyFont="1" applyFill="1" applyBorder="1" applyAlignment="1">
      <alignment vertical="top"/>
    </xf>
    <xf numFmtId="0" fontId="1" fillId="14" borderId="1" xfId="0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horizontal="center" vertical="top"/>
    </xf>
    <xf numFmtId="0" fontId="1" fillId="8" borderId="1" xfId="0" applyFont="1" applyFill="1" applyBorder="1" applyAlignment="1">
      <alignment horizontal="center" vertical="top"/>
    </xf>
    <xf numFmtId="4" fontId="1" fillId="12" borderId="1" xfId="0" applyNumberFormat="1" applyFont="1" applyFill="1" applyBorder="1" applyAlignment="1">
      <alignment horizontal="center" vertical="top" wrapText="1"/>
    </xf>
    <xf numFmtId="0" fontId="1" fillId="17" borderId="1" xfId="0" applyFont="1" applyFill="1" applyBorder="1" applyAlignment="1">
      <alignment vertical="top" wrapText="1"/>
    </xf>
    <xf numFmtId="4" fontId="4" fillId="17" borderId="1" xfId="0" applyNumberFormat="1" applyFont="1" applyFill="1" applyBorder="1" applyAlignment="1">
      <alignment horizontal="center" vertical="top" wrapText="1"/>
    </xf>
    <xf numFmtId="4" fontId="4" fillId="2" borderId="1" xfId="0" applyNumberFormat="1" applyFont="1" applyFill="1" applyBorder="1" applyAlignment="1">
      <alignment horizontal="center" vertical="top" wrapText="1"/>
    </xf>
    <xf numFmtId="4" fontId="1" fillId="17" borderId="1" xfId="0" applyNumberFormat="1" applyFont="1" applyFill="1" applyBorder="1" applyAlignment="1">
      <alignment horizontal="center" vertical="top"/>
    </xf>
    <xf numFmtId="4" fontId="1" fillId="17" borderId="1" xfId="0" applyNumberFormat="1" applyFont="1" applyFill="1" applyBorder="1" applyAlignment="1">
      <alignment horizontal="center" vertical="top" wrapText="1"/>
    </xf>
    <xf numFmtId="0" fontId="2" fillId="0" borderId="2" xfId="0" applyFont="1" applyBorder="1" applyAlignment="1">
      <alignment horizontal="left" vertical="top" wrapText="1"/>
    </xf>
    <xf numFmtId="4" fontId="4" fillId="12" borderId="1" xfId="0" applyNumberFormat="1" applyFont="1" applyFill="1" applyBorder="1" applyAlignment="1">
      <alignment horizontal="center" vertical="top" wrapText="1"/>
    </xf>
    <xf numFmtId="0" fontId="2" fillId="13" borderId="10" xfId="0" applyFont="1" applyFill="1" applyBorder="1" applyAlignment="1">
      <alignment vertical="top" wrapText="1"/>
    </xf>
    <xf numFmtId="0" fontId="2" fillId="13" borderId="1" xfId="0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horizontal="center" vertical="center" wrapText="1"/>
    </xf>
    <xf numFmtId="0" fontId="1" fillId="13" borderId="1" xfId="0" applyFont="1" applyFill="1" applyBorder="1" applyAlignment="1">
      <alignment horizontal="justify" vertical="center" wrapText="1"/>
    </xf>
    <xf numFmtId="0" fontId="2" fillId="6" borderId="6" xfId="0" applyFont="1" applyFill="1" applyBorder="1" applyAlignment="1">
      <alignment vertical="top" wrapText="1"/>
    </xf>
    <xf numFmtId="4" fontId="4" fillId="6" borderId="1" xfId="0" applyNumberFormat="1" applyFont="1" applyFill="1" applyBorder="1" applyAlignment="1">
      <alignment horizontal="center" vertical="top" wrapText="1"/>
    </xf>
    <xf numFmtId="4" fontId="4" fillId="0" borderId="4" xfId="0" applyNumberFormat="1" applyFont="1" applyBorder="1" applyAlignment="1">
      <alignment horizontal="center" vertical="top" wrapText="1"/>
    </xf>
    <xf numFmtId="4" fontId="4" fillId="5" borderId="4" xfId="0" applyNumberFormat="1" applyFont="1" applyFill="1" applyBorder="1" applyAlignment="1">
      <alignment horizontal="center" vertical="top" wrapText="1"/>
    </xf>
    <xf numFmtId="0" fontId="3" fillId="6" borderId="0" xfId="0" applyFont="1" applyFill="1" applyAlignment="1">
      <alignment vertical="top" wrapText="1"/>
    </xf>
    <xf numFmtId="0" fontId="1" fillId="5" borderId="6" xfId="0" applyFont="1" applyFill="1" applyBorder="1" applyAlignment="1">
      <alignment vertical="top" wrapText="1"/>
    </xf>
    <xf numFmtId="4" fontId="1" fillId="5" borderId="1" xfId="0" applyNumberFormat="1" applyFont="1" applyFill="1" applyBorder="1" applyAlignment="1">
      <alignment horizontal="center" vertical="top" wrapText="1"/>
    </xf>
    <xf numFmtId="0" fontId="1" fillId="11" borderId="0" xfId="0" applyFont="1" applyFill="1" applyAlignment="1">
      <alignment vertical="top" wrapText="1"/>
    </xf>
    <xf numFmtId="0" fontId="3" fillId="6" borderId="16" xfId="0" applyFont="1" applyFill="1" applyBorder="1" applyAlignment="1">
      <alignment horizontal="left" vertical="top" wrapText="1"/>
    </xf>
    <xf numFmtId="0" fontId="3" fillId="20" borderId="13" xfId="0" applyFont="1" applyFill="1" applyBorder="1" applyAlignment="1">
      <alignment horizontal="left" vertical="top" wrapText="1"/>
    </xf>
    <xf numFmtId="4" fontId="4" fillId="23" borderId="1" xfId="0" applyNumberFormat="1" applyFont="1" applyFill="1" applyBorder="1" applyAlignment="1">
      <alignment horizontal="center" vertical="top" wrapText="1"/>
    </xf>
    <xf numFmtId="0" fontId="3" fillId="20" borderId="15" xfId="0" applyFont="1" applyFill="1" applyBorder="1" applyAlignment="1">
      <alignment horizontal="left" vertical="top" wrapText="1"/>
    </xf>
    <xf numFmtId="4" fontId="4" fillId="3" borderId="2" xfId="0" applyNumberFormat="1" applyFont="1" applyFill="1" applyBorder="1" applyAlignment="1">
      <alignment horizontal="center" vertical="top" wrapText="1"/>
    </xf>
    <xf numFmtId="0" fontId="1" fillId="0" borderId="0" xfId="0" applyFont="1"/>
    <xf numFmtId="0" fontId="1" fillId="0" borderId="18" xfId="0" applyFont="1" applyBorder="1" applyAlignment="1">
      <alignment vertical="top"/>
    </xf>
    <xf numFmtId="0" fontId="5" fillId="3" borderId="0" xfId="0" applyFont="1" applyFill="1" applyAlignment="1">
      <alignment horizontal="center" vertical="top"/>
    </xf>
    <xf numFmtId="0" fontId="1" fillId="17" borderId="1" xfId="0" applyFont="1" applyFill="1" applyBorder="1" applyAlignment="1">
      <alignment horizontal="center" vertical="top"/>
    </xf>
    <xf numFmtId="0" fontId="1" fillId="17" borderId="1" xfId="0" applyFont="1" applyFill="1" applyBorder="1" applyAlignment="1">
      <alignment vertical="top"/>
    </xf>
    <xf numFmtId="0" fontId="1" fillId="17" borderId="1" xfId="0" applyFont="1" applyFill="1" applyBorder="1" applyAlignment="1">
      <alignment horizontal="center" vertical="top" wrapText="1"/>
    </xf>
    <xf numFmtId="4" fontId="4" fillId="16" borderId="13" xfId="0" applyNumberFormat="1" applyFont="1" applyFill="1" applyBorder="1" applyAlignment="1">
      <alignment horizontal="center" vertical="top" wrapText="1"/>
    </xf>
    <xf numFmtId="4" fontId="4" fillId="18" borderId="13" xfId="0" applyNumberFormat="1" applyFont="1" applyFill="1" applyBorder="1" applyAlignment="1">
      <alignment horizontal="center" vertical="top" wrapText="1"/>
    </xf>
    <xf numFmtId="4" fontId="4" fillId="19" borderId="13" xfId="0" applyNumberFormat="1" applyFont="1" applyFill="1" applyBorder="1" applyAlignment="1">
      <alignment horizontal="center" vertical="top" wrapText="1"/>
    </xf>
    <xf numFmtId="4" fontId="4" fillId="18" borderId="14" xfId="0" applyNumberFormat="1" applyFont="1" applyFill="1" applyBorder="1" applyAlignment="1">
      <alignment horizontal="center" vertical="top" wrapText="1"/>
    </xf>
    <xf numFmtId="4" fontId="4" fillId="21" borderId="1" xfId="0" applyNumberFormat="1" applyFont="1" applyFill="1" applyBorder="1" applyAlignment="1">
      <alignment horizontal="center" vertical="top" wrapText="1"/>
    </xf>
    <xf numFmtId="4" fontId="4" fillId="15" borderId="1" xfId="0" applyNumberFormat="1" applyFont="1" applyFill="1" applyBorder="1" applyAlignment="1">
      <alignment horizontal="center" vertical="top" wrapText="1"/>
    </xf>
    <xf numFmtId="4" fontId="4" fillId="22" borderId="1" xfId="0" applyNumberFormat="1" applyFont="1" applyFill="1" applyBorder="1" applyAlignment="1">
      <alignment horizontal="center" vertical="top" wrapText="1"/>
    </xf>
    <xf numFmtId="0" fontId="3" fillId="6" borderId="15" xfId="0" applyFont="1" applyFill="1" applyBorder="1" applyAlignment="1">
      <alignment horizontal="left" vertical="top" wrapText="1"/>
    </xf>
    <xf numFmtId="0" fontId="3" fillId="6" borderId="4" xfId="0" applyFont="1" applyFill="1" applyBorder="1" applyAlignment="1">
      <alignment horizontal="left" vertical="top" wrapText="1"/>
    </xf>
    <xf numFmtId="0" fontId="1" fillId="2" borderId="6" xfId="0" applyFont="1" applyFill="1" applyBorder="1" applyAlignment="1">
      <alignment vertical="top" wrapText="1"/>
    </xf>
    <xf numFmtId="0" fontId="1" fillId="24" borderId="1" xfId="0" applyFont="1" applyFill="1" applyBorder="1" applyAlignment="1">
      <alignment vertical="top" wrapText="1"/>
    </xf>
    <xf numFmtId="4" fontId="1" fillId="24" borderId="1" xfId="0" applyNumberFormat="1" applyFont="1" applyFill="1" applyBorder="1" applyAlignment="1">
      <alignment horizontal="center" vertical="top"/>
    </xf>
    <xf numFmtId="0" fontId="1" fillId="24" borderId="1" xfId="0" applyFont="1" applyFill="1" applyBorder="1" applyAlignment="1">
      <alignment horizontal="center" vertical="top"/>
    </xf>
    <xf numFmtId="4" fontId="4" fillId="25" borderId="14" xfId="0" applyNumberFormat="1" applyFont="1" applyFill="1" applyBorder="1" applyAlignment="1">
      <alignment horizontal="center" vertical="top" wrapText="1"/>
    </xf>
    <xf numFmtId="4" fontId="1" fillId="0" borderId="0" xfId="0" applyNumberFormat="1" applyFont="1" applyAlignment="1">
      <alignment vertical="top"/>
    </xf>
    <xf numFmtId="4" fontId="4" fillId="0" borderId="1" xfId="0" applyNumberFormat="1" applyFont="1" applyBorder="1" applyAlignment="1">
      <alignment horizontal="center" vertical="top"/>
    </xf>
    <xf numFmtId="0" fontId="2" fillId="7" borderId="1" xfId="0" applyFont="1" applyFill="1" applyBorder="1" applyAlignment="1">
      <alignment vertical="top" wrapText="1"/>
    </xf>
    <xf numFmtId="0" fontId="1" fillId="2" borderId="1" xfId="0" applyFont="1" applyFill="1" applyBorder="1" applyAlignment="1">
      <alignment vertical="top" wrapText="1"/>
    </xf>
    <xf numFmtId="0" fontId="2" fillId="6" borderId="1" xfId="0" applyFont="1" applyFill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10" xfId="0" applyFont="1" applyBorder="1" applyAlignment="1">
      <alignment vertical="top" wrapText="1"/>
    </xf>
    <xf numFmtId="0" fontId="1" fillId="2" borderId="10" xfId="0" applyFont="1" applyFill="1" applyBorder="1" applyAlignment="1">
      <alignment vertical="top" wrapText="1"/>
    </xf>
    <xf numFmtId="0" fontId="2" fillId="6" borderId="10" xfId="0" applyFont="1" applyFill="1" applyBorder="1" applyAlignment="1">
      <alignment vertical="top" wrapText="1"/>
    </xf>
    <xf numFmtId="4" fontId="3" fillId="6" borderId="1" xfId="0" applyNumberFormat="1" applyFont="1" applyFill="1" applyBorder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4" fontId="2" fillId="0" borderId="1" xfId="0" applyNumberFormat="1" applyFont="1" applyBorder="1" applyAlignment="1">
      <alignment horizontal="center" vertical="top"/>
    </xf>
    <xf numFmtId="0" fontId="13" fillId="3" borderId="1" xfId="0" applyFont="1" applyFill="1" applyBorder="1" applyAlignment="1">
      <alignment vertical="top" wrapText="1"/>
    </xf>
    <xf numFmtId="4" fontId="4" fillId="8" borderId="6" xfId="0" applyNumberFormat="1" applyFont="1" applyFill="1" applyBorder="1" applyAlignment="1">
      <alignment horizontal="center" vertical="top" wrapText="1"/>
    </xf>
    <xf numFmtId="4" fontId="4" fillId="0" borderId="6" xfId="0" applyNumberFormat="1" applyFont="1" applyBorder="1" applyAlignment="1">
      <alignment horizontal="center" vertical="top" wrapText="1"/>
    </xf>
    <xf numFmtId="4" fontId="4" fillId="6" borderId="6" xfId="0" applyNumberFormat="1" applyFont="1" applyFill="1" applyBorder="1" applyAlignment="1">
      <alignment horizontal="center" vertical="top" wrapText="1"/>
    </xf>
    <xf numFmtId="4" fontId="4" fillId="23" borderId="4" xfId="0" applyNumberFormat="1" applyFont="1" applyFill="1" applyBorder="1" applyAlignment="1">
      <alignment horizontal="center" vertical="top" wrapText="1"/>
    </xf>
    <xf numFmtId="4" fontId="13" fillId="2" borderId="1" xfId="0" applyNumberFormat="1" applyFont="1" applyFill="1" applyBorder="1" applyAlignment="1">
      <alignment horizontal="center" vertical="top" wrapText="1"/>
    </xf>
    <xf numFmtId="0" fontId="3" fillId="6" borderId="9" xfId="0" applyFont="1" applyFill="1" applyBorder="1" applyAlignment="1">
      <alignment horizontal="justify" vertical="top" wrapText="1"/>
    </xf>
    <xf numFmtId="4" fontId="1" fillId="3" borderId="6" xfId="0" applyNumberFormat="1" applyFont="1" applyFill="1" applyBorder="1" applyAlignment="1">
      <alignment horizontal="center" vertical="top"/>
    </xf>
    <xf numFmtId="4" fontId="1" fillId="6" borderId="5" xfId="0" applyNumberFormat="1" applyFont="1" applyFill="1" applyBorder="1" applyAlignment="1">
      <alignment horizontal="center" vertical="top"/>
    </xf>
    <xf numFmtId="4" fontId="4" fillId="3" borderId="9" xfId="0" applyNumberFormat="1" applyFont="1" applyFill="1" applyBorder="1" applyAlignment="1">
      <alignment horizontal="center" vertical="top" wrapText="1"/>
    </xf>
    <xf numFmtId="0" fontId="3" fillId="6" borderId="13" xfId="0" applyFont="1" applyFill="1" applyBorder="1" applyAlignment="1">
      <alignment vertical="top" wrapText="1"/>
    </xf>
    <xf numFmtId="0" fontId="2" fillId="12" borderId="1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center" vertical="top" wrapText="1"/>
    </xf>
    <xf numFmtId="0" fontId="7" fillId="3" borderId="0" xfId="0" applyFont="1" applyFill="1" applyAlignment="1">
      <alignment vertical="top" wrapText="1"/>
    </xf>
    <xf numFmtId="0" fontId="3" fillId="3" borderId="4" xfId="0" applyFont="1" applyFill="1" applyBorder="1" applyAlignment="1">
      <alignment horizontal="center" vertical="top" wrapText="1"/>
    </xf>
    <xf numFmtId="0" fontId="3" fillId="3" borderId="3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 wrapText="1"/>
    </xf>
    <xf numFmtId="0" fontId="7" fillId="15" borderId="0" xfId="0" applyFont="1" applyFill="1" applyAlignment="1">
      <alignment vertical="top" wrapText="1"/>
    </xf>
    <xf numFmtId="0" fontId="2" fillId="3" borderId="3" xfId="0" applyFont="1" applyFill="1" applyBorder="1" applyAlignment="1">
      <alignment horizontal="left" vertical="top" wrapText="1"/>
    </xf>
    <xf numFmtId="4" fontId="1" fillId="6" borderId="6" xfId="0" applyNumberFormat="1" applyFont="1" applyFill="1" applyBorder="1" applyAlignment="1">
      <alignment horizontal="center" vertical="top" wrapText="1"/>
    </xf>
    <xf numFmtId="4" fontId="1" fillId="0" borderId="6" xfId="0" applyNumberFormat="1" applyFont="1" applyBorder="1" applyAlignment="1">
      <alignment horizontal="center" vertical="top" wrapText="1"/>
    </xf>
    <xf numFmtId="4" fontId="4" fillId="3" borderId="6" xfId="0" applyNumberFormat="1" applyFont="1" applyFill="1" applyBorder="1" applyAlignment="1">
      <alignment horizontal="center" vertical="top" wrapText="1"/>
    </xf>
    <xf numFmtId="4" fontId="1" fillId="11" borderId="6" xfId="0" applyNumberFormat="1" applyFont="1" applyFill="1" applyBorder="1" applyAlignment="1">
      <alignment horizontal="center" vertical="top"/>
    </xf>
    <xf numFmtId="4" fontId="4" fillId="11" borderId="6" xfId="0" applyNumberFormat="1" applyFont="1" applyFill="1" applyBorder="1" applyAlignment="1">
      <alignment horizontal="center" vertical="top" wrapText="1"/>
    </xf>
    <xf numFmtId="164" fontId="2" fillId="6" borderId="1" xfId="0" applyNumberFormat="1" applyFont="1" applyFill="1" applyBorder="1" applyAlignment="1">
      <alignment horizontal="center" vertical="top" wrapText="1"/>
    </xf>
    <xf numFmtId="164" fontId="2" fillId="3" borderId="1" xfId="0" applyNumberFormat="1" applyFont="1" applyFill="1" applyBorder="1" applyAlignment="1">
      <alignment horizontal="center" vertical="top" wrapText="1"/>
    </xf>
    <xf numFmtId="0" fontId="1" fillId="11" borderId="1" xfId="0" applyFont="1" applyFill="1" applyBorder="1" applyAlignment="1">
      <alignment horizontal="center" vertical="top"/>
    </xf>
    <xf numFmtId="4" fontId="1" fillId="3" borderId="5" xfId="0" applyNumberFormat="1" applyFont="1" applyFill="1" applyBorder="1" applyAlignment="1">
      <alignment horizontal="center" vertical="top" wrapText="1"/>
    </xf>
    <xf numFmtId="4" fontId="4" fillId="5" borderId="6" xfId="0" applyNumberFormat="1" applyFont="1" applyFill="1" applyBorder="1" applyAlignment="1">
      <alignment horizontal="center" vertical="top" wrapText="1"/>
    </xf>
    <xf numFmtId="4" fontId="1" fillId="8" borderId="6" xfId="0" applyNumberFormat="1" applyFont="1" applyFill="1" applyBorder="1" applyAlignment="1">
      <alignment horizontal="center" vertical="top" wrapText="1"/>
    </xf>
    <xf numFmtId="4" fontId="1" fillId="3" borderId="6" xfId="0" applyNumberFormat="1" applyFont="1" applyFill="1" applyBorder="1" applyAlignment="1">
      <alignment horizontal="center" vertical="top" wrapText="1"/>
    </xf>
    <xf numFmtId="4" fontId="1" fillId="5" borderId="6" xfId="0" applyNumberFormat="1" applyFont="1" applyFill="1" applyBorder="1" applyAlignment="1">
      <alignment horizontal="center" vertical="top" wrapText="1"/>
    </xf>
    <xf numFmtId="4" fontId="4" fillId="0" borderId="6" xfId="0" applyNumberFormat="1" applyFont="1" applyBorder="1" applyAlignment="1">
      <alignment horizontal="center" vertical="top"/>
    </xf>
    <xf numFmtId="4" fontId="4" fillId="6" borderId="6" xfId="0" applyNumberFormat="1" applyFont="1" applyFill="1" applyBorder="1" applyAlignment="1">
      <alignment horizontal="center" vertical="top"/>
    </xf>
    <xf numFmtId="4" fontId="4" fillId="0" borderId="9" xfId="0" applyNumberFormat="1" applyFont="1" applyBorder="1" applyAlignment="1">
      <alignment horizontal="center" vertical="top" wrapText="1"/>
    </xf>
    <xf numFmtId="4" fontId="4" fillId="5" borderId="9" xfId="0" applyNumberFormat="1" applyFont="1" applyFill="1" applyBorder="1" applyAlignment="1">
      <alignment horizontal="center" vertical="top" wrapText="1"/>
    </xf>
    <xf numFmtId="4" fontId="4" fillId="23" borderId="9" xfId="0" applyNumberFormat="1" applyFont="1" applyFill="1" applyBorder="1" applyAlignment="1">
      <alignment horizontal="center" vertical="top" wrapText="1"/>
    </xf>
    <xf numFmtId="4" fontId="4" fillId="17" borderId="6" xfId="0" applyNumberFormat="1" applyFont="1" applyFill="1" applyBorder="1" applyAlignment="1">
      <alignment horizontal="center" vertical="top" wrapText="1"/>
    </xf>
    <xf numFmtId="4" fontId="3" fillId="6" borderId="6" xfId="0" applyNumberFormat="1" applyFont="1" applyFill="1" applyBorder="1" applyAlignment="1">
      <alignment horizontal="center" vertical="top" wrapText="1"/>
    </xf>
    <xf numFmtId="0" fontId="1" fillId="2" borderId="10" xfId="0" applyFont="1" applyFill="1" applyBorder="1" applyAlignment="1">
      <alignment horizontal="center" vertical="top"/>
    </xf>
    <xf numFmtId="0" fontId="3" fillId="6" borderId="10" xfId="0" applyFont="1" applyFill="1" applyBorder="1" applyAlignment="1">
      <alignment vertical="top" wrapText="1"/>
    </xf>
    <xf numFmtId="0" fontId="3" fillId="6" borderId="2" xfId="0" applyFont="1" applyFill="1" applyBorder="1" applyAlignment="1">
      <alignment horizontal="left" vertical="top" wrapText="1"/>
    </xf>
    <xf numFmtId="4" fontId="13" fillId="2" borderId="6" xfId="0" applyNumberFormat="1" applyFont="1" applyFill="1" applyBorder="1" applyAlignment="1">
      <alignment horizontal="center" vertical="top" wrapText="1"/>
    </xf>
    <xf numFmtId="4" fontId="2" fillId="0" borderId="6" xfId="0" applyNumberFormat="1" applyFont="1" applyBorder="1" applyAlignment="1">
      <alignment horizontal="center" vertical="top"/>
    </xf>
    <xf numFmtId="0" fontId="1" fillId="13" borderId="1" xfId="0" applyFont="1" applyFill="1" applyBorder="1" applyAlignment="1">
      <alignment horizontal="center" vertical="top"/>
    </xf>
    <xf numFmtId="2" fontId="2" fillId="12" borderId="1" xfId="0" applyNumberFormat="1" applyFont="1" applyFill="1" applyBorder="1" applyAlignment="1">
      <alignment horizontal="center" vertical="top"/>
    </xf>
    <xf numFmtId="2" fontId="2" fillId="0" borderId="1" xfId="0" applyNumberFormat="1" applyFont="1" applyBorder="1" applyAlignment="1">
      <alignment horizontal="center" vertical="top"/>
    </xf>
    <xf numFmtId="4" fontId="4" fillId="6" borderId="1" xfId="0" applyNumberFormat="1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top"/>
    </xf>
    <xf numFmtId="0" fontId="2" fillId="3" borderId="1" xfId="0" applyFont="1" applyFill="1" applyBorder="1" applyAlignment="1">
      <alignment vertical="top" wrapText="1"/>
    </xf>
    <xf numFmtId="0" fontId="1" fillId="3" borderId="4" xfId="0" applyFont="1" applyFill="1" applyBorder="1" applyAlignment="1">
      <alignment horizontal="left" vertical="top" wrapText="1"/>
    </xf>
    <xf numFmtId="0" fontId="1" fillId="3" borderId="3" xfId="0" applyFont="1" applyFill="1" applyBorder="1" applyAlignment="1">
      <alignment vertical="top" wrapText="1"/>
    </xf>
    <xf numFmtId="4" fontId="4" fillId="13" borderId="1" xfId="0" applyNumberFormat="1" applyFont="1" applyFill="1" applyBorder="1" applyAlignment="1">
      <alignment horizontal="center" vertical="top" wrapText="1"/>
    </xf>
    <xf numFmtId="4" fontId="4" fillId="19" borderId="22" xfId="0" applyNumberFormat="1" applyFont="1" applyFill="1" applyBorder="1" applyAlignment="1">
      <alignment horizontal="center" vertical="top" wrapText="1"/>
    </xf>
    <xf numFmtId="4" fontId="4" fillId="8" borderId="13" xfId="0" applyNumberFormat="1" applyFont="1" applyFill="1" applyBorder="1" applyAlignment="1">
      <alignment horizontal="center" vertical="top" wrapText="1"/>
    </xf>
    <xf numFmtId="4" fontId="15" fillId="11" borderId="1" xfId="0" applyNumberFormat="1" applyFont="1" applyFill="1" applyBorder="1" applyAlignment="1">
      <alignment horizontal="center" vertical="top" wrapText="1"/>
    </xf>
    <xf numFmtId="0" fontId="1" fillId="26" borderId="6" xfId="0" applyFont="1" applyFill="1" applyBorder="1" applyAlignment="1">
      <alignment vertical="top" wrapText="1"/>
    </xf>
    <xf numFmtId="0" fontId="1" fillId="26" borderId="1" xfId="0" applyFont="1" applyFill="1" applyBorder="1" applyAlignment="1">
      <alignment horizontal="center" vertical="top" wrapText="1"/>
    </xf>
    <xf numFmtId="4" fontId="1" fillId="9" borderId="1" xfId="0" applyNumberFormat="1" applyFont="1" applyFill="1" applyBorder="1" applyAlignment="1">
      <alignment horizontal="center" vertical="top" wrapText="1"/>
    </xf>
    <xf numFmtId="4" fontId="1" fillId="7" borderId="1" xfId="0" applyNumberFormat="1" applyFont="1" applyFill="1" applyBorder="1" applyAlignment="1">
      <alignment horizontal="center" vertical="top" wrapText="1"/>
    </xf>
    <xf numFmtId="0" fontId="2" fillId="11" borderId="1" xfId="0" applyFont="1" applyFill="1" applyBorder="1" applyAlignment="1">
      <alignment horizontal="center" vertical="top"/>
    </xf>
    <xf numFmtId="4" fontId="1" fillId="0" borderId="0" xfId="0" applyNumberFormat="1" applyFont="1" applyAlignment="1">
      <alignment wrapText="1"/>
    </xf>
    <xf numFmtId="4" fontId="1" fillId="14" borderId="1" xfId="0" applyNumberFormat="1" applyFont="1" applyFill="1" applyBorder="1" applyAlignment="1">
      <alignment horizontal="center" vertical="top" wrapText="1"/>
    </xf>
    <xf numFmtId="4" fontId="13" fillId="6" borderId="1" xfId="0" applyNumberFormat="1" applyFont="1" applyFill="1" applyBorder="1" applyAlignment="1">
      <alignment horizontal="center" vertical="top"/>
    </xf>
    <xf numFmtId="0" fontId="12" fillId="2" borderId="1" xfId="0" applyFont="1" applyFill="1" applyBorder="1" applyAlignment="1">
      <alignment vertical="top" wrapText="1"/>
    </xf>
    <xf numFmtId="0" fontId="13" fillId="3" borderId="5" xfId="0" applyFont="1" applyFill="1" applyBorder="1" applyAlignment="1">
      <alignment vertical="top" wrapText="1"/>
    </xf>
    <xf numFmtId="0" fontId="13" fillId="0" borderId="0" xfId="0" applyFont="1" applyAlignment="1">
      <alignment vertical="top"/>
    </xf>
    <xf numFmtId="0" fontId="13" fillId="0" borderId="1" xfId="0" applyFont="1" applyBorder="1" applyAlignment="1">
      <alignment horizontal="center" vertical="top"/>
    </xf>
    <xf numFmtId="4" fontId="13" fillId="0" borderId="1" xfId="0" applyNumberFormat="1" applyFont="1" applyBorder="1" applyAlignment="1">
      <alignment horizontal="center" vertical="top"/>
    </xf>
    <xf numFmtId="0" fontId="13" fillId="24" borderId="1" xfId="0" applyFont="1" applyFill="1" applyBorder="1" applyAlignment="1">
      <alignment vertical="top" wrapText="1"/>
    </xf>
    <xf numFmtId="0" fontId="13" fillId="0" borderId="13" xfId="0" applyFont="1" applyBorder="1" applyAlignment="1">
      <alignment horizontal="center" vertical="top"/>
    </xf>
    <xf numFmtId="4" fontId="13" fillId="6" borderId="13" xfId="0" applyNumberFormat="1" applyFont="1" applyFill="1" applyBorder="1" applyAlignment="1">
      <alignment horizontal="center" vertical="top"/>
    </xf>
    <xf numFmtId="0" fontId="13" fillId="6" borderId="13" xfId="0" applyFont="1" applyFill="1" applyBorder="1" applyAlignment="1">
      <alignment horizontal="center" vertical="top"/>
    </xf>
    <xf numFmtId="4" fontId="4" fillId="3" borderId="13" xfId="0" applyNumberFormat="1" applyFont="1" applyFill="1" applyBorder="1" applyAlignment="1">
      <alignment horizontal="center" vertical="top" wrapText="1"/>
    </xf>
    <xf numFmtId="4" fontId="4" fillId="8" borderId="23" xfId="0" applyNumberFormat="1" applyFont="1" applyFill="1" applyBorder="1" applyAlignment="1">
      <alignment horizontal="center" vertical="top" wrapText="1"/>
    </xf>
    <xf numFmtId="4" fontId="4" fillId="8" borderId="25" xfId="0" applyNumberFormat="1" applyFont="1" applyFill="1" applyBorder="1" applyAlignment="1">
      <alignment horizontal="center" vertical="top" wrapText="1"/>
    </xf>
    <xf numFmtId="4" fontId="4" fillId="3" borderId="15" xfId="0" applyNumberFormat="1" applyFont="1" applyFill="1" applyBorder="1" applyAlignment="1">
      <alignment horizontal="center" vertical="top" wrapText="1"/>
    </xf>
    <xf numFmtId="0" fontId="1" fillId="0" borderId="10" xfId="0" applyFont="1" applyBorder="1" applyAlignment="1">
      <alignment horizontal="center" vertical="top"/>
    </xf>
    <xf numFmtId="4" fontId="4" fillId="18" borderId="23" xfId="0" applyNumberFormat="1" applyFont="1" applyFill="1" applyBorder="1" applyAlignment="1">
      <alignment horizontal="center" vertical="top" wrapText="1"/>
    </xf>
    <xf numFmtId="4" fontId="4" fillId="6" borderId="24" xfId="0" applyNumberFormat="1" applyFont="1" applyFill="1" applyBorder="1" applyAlignment="1">
      <alignment horizontal="center" vertical="top"/>
    </xf>
    <xf numFmtId="4" fontId="4" fillId="0" borderId="5" xfId="0" applyNumberFormat="1" applyFont="1" applyBorder="1" applyAlignment="1">
      <alignment horizontal="center" vertical="top"/>
    </xf>
    <xf numFmtId="4" fontId="4" fillId="27" borderId="1" xfId="0" applyNumberFormat="1" applyFont="1" applyFill="1" applyBorder="1" applyAlignment="1">
      <alignment horizontal="center" vertical="top" wrapText="1"/>
    </xf>
    <xf numFmtId="4" fontId="4" fillId="27" borderId="6" xfId="0" applyNumberFormat="1" applyFont="1" applyFill="1" applyBorder="1" applyAlignment="1">
      <alignment horizontal="center" vertical="top" wrapText="1"/>
    </xf>
    <xf numFmtId="4" fontId="13" fillId="3" borderId="1" xfId="0" applyNumberFormat="1" applyFont="1" applyFill="1" applyBorder="1" applyAlignment="1">
      <alignment horizontal="center" vertical="top" wrapText="1"/>
    </xf>
    <xf numFmtId="0" fontId="13" fillId="6" borderId="1" xfId="0" applyFont="1" applyFill="1" applyBorder="1" applyAlignment="1">
      <alignment horizontal="center" vertical="top"/>
    </xf>
    <xf numFmtId="0" fontId="13" fillId="0" borderId="0" xfId="0" applyFont="1" applyAlignment="1">
      <alignment horizontal="center" vertical="top"/>
    </xf>
    <xf numFmtId="0" fontId="12" fillId="0" borderId="3" xfId="0" applyFont="1" applyBorder="1" applyAlignment="1">
      <alignment horizontal="left" vertical="top" wrapText="1"/>
    </xf>
    <xf numFmtId="4" fontId="13" fillId="12" borderId="1" xfId="0" applyNumberFormat="1" applyFont="1" applyFill="1" applyBorder="1" applyAlignment="1">
      <alignment horizontal="center" vertical="top" wrapText="1"/>
    </xf>
    <xf numFmtId="0" fontId="13" fillId="12" borderId="1" xfId="0" applyFont="1" applyFill="1" applyBorder="1" applyAlignment="1">
      <alignment horizontal="center" vertical="top"/>
    </xf>
    <xf numFmtId="4" fontId="13" fillId="3" borderId="1" xfId="0" applyNumberFormat="1" applyFont="1" applyFill="1" applyBorder="1" applyAlignment="1">
      <alignment horizontal="center" vertical="top"/>
    </xf>
    <xf numFmtId="4" fontId="13" fillId="3" borderId="6" xfId="0" applyNumberFormat="1" applyFont="1" applyFill="1" applyBorder="1" applyAlignment="1">
      <alignment horizontal="center" vertical="top"/>
    </xf>
    <xf numFmtId="4" fontId="13" fillId="0" borderId="6" xfId="0" applyNumberFormat="1" applyFont="1" applyBorder="1" applyAlignment="1">
      <alignment horizontal="center" vertical="top"/>
    </xf>
    <xf numFmtId="0" fontId="2" fillId="6" borderId="13" xfId="0" applyFont="1" applyFill="1" applyBorder="1" applyAlignment="1">
      <alignment horizontal="justify" vertical="top" wrapText="1"/>
    </xf>
    <xf numFmtId="0" fontId="2" fillId="6" borderId="12" xfId="0" applyFont="1" applyFill="1" applyBorder="1" applyAlignment="1">
      <alignment vertical="top" wrapText="1"/>
    </xf>
    <xf numFmtId="0" fontId="2" fillId="2" borderId="10" xfId="0" applyFont="1" applyFill="1" applyBorder="1" applyAlignment="1">
      <alignment horizontal="center" vertical="top" wrapText="1"/>
    </xf>
    <xf numFmtId="0" fontId="3" fillId="6" borderId="14" xfId="0" applyFont="1" applyFill="1" applyBorder="1" applyAlignment="1">
      <alignment vertical="top" wrapText="1"/>
    </xf>
    <xf numFmtId="4" fontId="14" fillId="3" borderId="4" xfId="0" applyNumberFormat="1" applyFont="1" applyFill="1" applyBorder="1" applyAlignment="1">
      <alignment horizontal="center" vertical="top" wrapText="1"/>
    </xf>
    <xf numFmtId="4" fontId="14" fillId="3" borderId="9" xfId="0" applyNumberFormat="1" applyFont="1" applyFill="1" applyBorder="1" applyAlignment="1">
      <alignment horizontal="center" vertical="top" wrapText="1"/>
    </xf>
    <xf numFmtId="0" fontId="3" fillId="6" borderId="24" xfId="0" applyFont="1" applyFill="1" applyBorder="1" applyAlignment="1">
      <alignment vertical="top" wrapText="1"/>
    </xf>
    <xf numFmtId="4" fontId="4" fillId="8" borderId="4" xfId="0" applyNumberFormat="1" applyFont="1" applyFill="1" applyBorder="1" applyAlignment="1">
      <alignment horizontal="center" vertical="top" wrapText="1"/>
    </xf>
    <xf numFmtId="4" fontId="4" fillId="8" borderId="9" xfId="0" applyNumberFormat="1" applyFont="1" applyFill="1" applyBorder="1" applyAlignment="1">
      <alignment horizontal="center" vertical="top" wrapText="1"/>
    </xf>
    <xf numFmtId="0" fontId="3" fillId="6" borderId="25" xfId="0" applyFont="1" applyFill="1" applyBorder="1" applyAlignment="1">
      <alignment vertical="top" wrapText="1"/>
    </xf>
    <xf numFmtId="0" fontId="3" fillId="6" borderId="9" xfId="0" applyFont="1" applyFill="1" applyBorder="1" applyAlignment="1">
      <alignment vertical="top" wrapText="1"/>
    </xf>
    <xf numFmtId="4" fontId="4" fillId="17" borderId="4" xfId="0" applyNumberFormat="1" applyFont="1" applyFill="1" applyBorder="1" applyAlignment="1">
      <alignment horizontal="center" vertical="top" wrapText="1"/>
    </xf>
    <xf numFmtId="4" fontId="4" fillId="17" borderId="9" xfId="0" applyNumberFormat="1" applyFont="1" applyFill="1" applyBorder="1" applyAlignment="1">
      <alignment horizontal="center" vertical="top" wrapText="1"/>
    </xf>
    <xf numFmtId="4" fontId="4" fillId="3" borderId="14" xfId="0" applyNumberFormat="1" applyFont="1" applyFill="1" applyBorder="1" applyAlignment="1">
      <alignment horizontal="center" vertical="top" wrapText="1"/>
    </xf>
    <xf numFmtId="0" fontId="13" fillId="11" borderId="1" xfId="0" applyFont="1" applyFill="1" applyBorder="1" applyAlignment="1">
      <alignment horizontal="center" vertical="top"/>
    </xf>
    <xf numFmtId="0" fontId="13" fillId="3" borderId="6" xfId="0" applyFont="1" applyFill="1" applyBorder="1" applyAlignment="1">
      <alignment vertical="top" wrapText="1"/>
    </xf>
    <xf numFmtId="0" fontId="1" fillId="11" borderId="6" xfId="0" applyFont="1" applyFill="1" applyBorder="1" applyAlignment="1">
      <alignment vertical="top" wrapText="1"/>
    </xf>
    <xf numFmtId="4" fontId="1" fillId="11" borderId="6" xfId="0" applyNumberFormat="1" applyFont="1" applyFill="1" applyBorder="1" applyAlignment="1">
      <alignment horizontal="center" vertical="top" wrapText="1"/>
    </xf>
    <xf numFmtId="0" fontId="19" fillId="2" borderId="1" xfId="0" applyFont="1" applyFill="1" applyBorder="1" applyAlignment="1">
      <alignment horizontal="center" vertical="top" wrapText="1"/>
    </xf>
    <xf numFmtId="0" fontId="20" fillId="4" borderId="2" xfId="0" applyFont="1" applyFill="1" applyBorder="1" applyAlignment="1">
      <alignment horizontal="center" vertical="top" wrapText="1"/>
    </xf>
    <xf numFmtId="0" fontId="1" fillId="4" borderId="1" xfId="0" applyFont="1" applyFill="1" applyBorder="1" applyAlignment="1">
      <alignment horizontal="center" vertical="top" wrapText="1"/>
    </xf>
    <xf numFmtId="0" fontId="2" fillId="6" borderId="4" xfId="0" applyFont="1" applyFill="1" applyBorder="1" applyAlignment="1">
      <alignment horizontal="justify" vertical="top" wrapText="1"/>
    </xf>
    <xf numFmtId="4" fontId="7" fillId="15" borderId="0" xfId="0" applyNumberFormat="1" applyFont="1" applyFill="1" applyAlignment="1">
      <alignment vertical="top" wrapText="1"/>
    </xf>
    <xf numFmtId="4" fontId="0" fillId="0" borderId="0" xfId="0" applyNumberFormat="1" applyAlignment="1">
      <alignment vertical="top"/>
    </xf>
    <xf numFmtId="0" fontId="0" fillId="0" borderId="0" xfId="0" applyAlignment="1">
      <alignment vertical="top"/>
    </xf>
    <xf numFmtId="0" fontId="2" fillId="6" borderId="1" xfId="0" applyFont="1" applyFill="1" applyBorder="1" applyAlignment="1">
      <alignment horizontal="justify" vertical="top" wrapText="1"/>
    </xf>
    <xf numFmtId="0" fontId="2" fillId="11" borderId="2" xfId="0" applyFont="1" applyFill="1" applyBorder="1" applyAlignment="1">
      <alignment vertical="top" wrapText="1"/>
    </xf>
    <xf numFmtId="4" fontId="1" fillId="11" borderId="2" xfId="0" applyNumberFormat="1" applyFont="1" applyFill="1" applyBorder="1" applyAlignment="1">
      <alignment horizontal="center" vertical="top" wrapText="1"/>
    </xf>
    <xf numFmtId="4" fontId="2" fillId="3" borderId="2" xfId="0" applyNumberFormat="1" applyFont="1" applyFill="1" applyBorder="1" applyAlignment="1">
      <alignment horizontal="center" vertical="top" wrapText="1"/>
    </xf>
    <xf numFmtId="0" fontId="2" fillId="11" borderId="1" xfId="0" applyFont="1" applyFill="1" applyBorder="1" applyAlignment="1">
      <alignment vertical="top" wrapText="1"/>
    </xf>
    <xf numFmtId="0" fontId="2" fillId="2" borderId="6" xfId="0" applyFont="1" applyFill="1" applyBorder="1" applyAlignment="1">
      <alignment horizontal="center" vertical="top" wrapText="1"/>
    </xf>
    <xf numFmtId="0" fontId="7" fillId="3" borderId="0" xfId="0" applyFont="1" applyFill="1" applyAlignment="1">
      <alignment horizontal="center" vertical="top" wrapText="1"/>
    </xf>
    <xf numFmtId="0" fontId="12" fillId="6" borderId="13" xfId="0" applyFont="1" applyFill="1" applyBorder="1" applyAlignment="1">
      <alignment vertical="top" wrapText="1"/>
    </xf>
    <xf numFmtId="0" fontId="7" fillId="3" borderId="0" xfId="0" applyFont="1" applyFill="1"/>
    <xf numFmtId="0" fontId="2" fillId="0" borderId="1" xfId="0" applyFont="1" applyBorder="1" applyAlignment="1">
      <alignment vertical="top" wrapText="1"/>
    </xf>
    <xf numFmtId="0" fontId="2" fillId="6" borderId="3" xfId="0" applyFont="1" applyFill="1" applyBorder="1" applyAlignment="1">
      <alignment horizontal="justify" vertical="top" wrapText="1"/>
    </xf>
    <xf numFmtId="3" fontId="1" fillId="0" borderId="1" xfId="0" applyNumberFormat="1" applyFont="1" applyBorder="1" applyAlignment="1">
      <alignment horizontal="center" vertical="top" wrapText="1"/>
    </xf>
    <xf numFmtId="0" fontId="13" fillId="0" borderId="0" xfId="0" applyFont="1"/>
    <xf numFmtId="0" fontId="12" fillId="29" borderId="1" xfId="0" applyFont="1" applyFill="1" applyBorder="1" applyAlignment="1">
      <alignment wrapText="1"/>
    </xf>
    <xf numFmtId="0" fontId="1" fillId="10" borderId="1" xfId="0" applyFont="1" applyFill="1" applyBorder="1" applyAlignment="1">
      <alignment vertical="center" wrapText="1"/>
    </xf>
    <xf numFmtId="2" fontId="2" fillId="2" borderId="1" xfId="0" applyNumberFormat="1" applyFont="1" applyFill="1" applyBorder="1" applyAlignment="1">
      <alignment horizontal="center" vertical="top" wrapText="1"/>
    </xf>
    <xf numFmtId="4" fontId="2" fillId="3" borderId="1" xfId="0" applyNumberFormat="1" applyFont="1" applyFill="1" applyBorder="1" applyAlignment="1">
      <alignment horizontal="center" vertical="top" wrapText="1"/>
    </xf>
    <xf numFmtId="2" fontId="2" fillId="0" borderId="1" xfId="0" applyNumberFormat="1" applyFont="1" applyBorder="1" applyAlignment="1">
      <alignment horizontal="center" vertical="top" wrapText="1"/>
    </xf>
    <xf numFmtId="2" fontId="2" fillId="2" borderId="1" xfId="0" applyNumberFormat="1" applyFont="1" applyFill="1" applyBorder="1" applyAlignment="1">
      <alignment horizontal="center" vertical="top"/>
    </xf>
    <xf numFmtId="4" fontId="2" fillId="2" borderId="1" xfId="0" applyNumberFormat="1" applyFont="1" applyFill="1" applyBorder="1" applyAlignment="1">
      <alignment horizontal="center" vertical="top" wrapText="1"/>
    </xf>
    <xf numFmtId="0" fontId="2" fillId="6" borderId="3" xfId="0" applyFont="1" applyFill="1" applyBorder="1" applyAlignment="1">
      <alignment horizontal="left" vertical="top" wrapText="1"/>
    </xf>
    <xf numFmtId="4" fontId="2" fillId="11" borderId="2" xfId="0" applyNumberFormat="1" applyFont="1" applyFill="1" applyBorder="1" applyAlignment="1">
      <alignment horizontal="center" vertical="top" wrapText="1"/>
    </xf>
    <xf numFmtId="0" fontId="2" fillId="6" borderId="11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justify" vertical="top" wrapText="1"/>
    </xf>
    <xf numFmtId="0" fontId="1" fillId="0" borderId="1" xfId="0" applyFont="1" applyBorder="1" applyAlignment="1">
      <alignment wrapText="1"/>
    </xf>
    <xf numFmtId="0" fontId="1" fillId="29" borderId="10" xfId="0" applyFont="1" applyFill="1" applyBorder="1"/>
    <xf numFmtId="0" fontId="1" fillId="29" borderId="12" xfId="0" applyFont="1" applyFill="1" applyBorder="1"/>
    <xf numFmtId="0" fontId="1" fillId="6" borderId="15" xfId="0" applyFont="1" applyFill="1" applyBorder="1" applyAlignment="1">
      <alignment wrapText="1"/>
    </xf>
    <xf numFmtId="0" fontId="2" fillId="31" borderId="3" xfId="0" applyFont="1" applyFill="1" applyBorder="1" applyAlignment="1">
      <alignment wrapText="1"/>
    </xf>
    <xf numFmtId="0" fontId="1" fillId="12" borderId="15" xfId="0" applyFont="1" applyFill="1" applyBorder="1" applyAlignment="1">
      <alignment wrapText="1"/>
    </xf>
    <xf numFmtId="0" fontId="1" fillId="0" borderId="15" xfId="0" applyFont="1" applyBorder="1" applyAlignment="1">
      <alignment wrapText="1"/>
    </xf>
    <xf numFmtId="0" fontId="1" fillId="0" borderId="13" xfId="0" applyFont="1" applyBorder="1" applyAlignment="1">
      <alignment wrapText="1"/>
    </xf>
    <xf numFmtId="0" fontId="2" fillId="31" borderId="2" xfId="0" applyFont="1" applyFill="1" applyBorder="1" applyAlignment="1">
      <alignment wrapText="1"/>
    </xf>
    <xf numFmtId="0" fontId="1" fillId="34" borderId="10" xfId="0" applyFont="1" applyFill="1" applyBorder="1" applyAlignment="1">
      <alignment wrapText="1"/>
    </xf>
    <xf numFmtId="0" fontId="1" fillId="23" borderId="2" xfId="0" applyFont="1" applyFill="1" applyBorder="1"/>
    <xf numFmtId="0" fontId="1" fillId="28" borderId="0" xfId="0" applyFont="1" applyFill="1"/>
    <xf numFmtId="0" fontId="1" fillId="30" borderId="1" xfId="0" applyFont="1" applyFill="1" applyBorder="1"/>
    <xf numFmtId="0" fontId="12" fillId="6" borderId="13" xfId="0" applyFont="1" applyFill="1" applyBorder="1" applyAlignment="1">
      <alignment vertical="center" wrapText="1"/>
    </xf>
    <xf numFmtId="0" fontId="12" fillId="3" borderId="3" xfId="0" applyFont="1" applyFill="1" applyBorder="1" applyAlignment="1">
      <alignment vertical="top" wrapText="1"/>
    </xf>
    <xf numFmtId="0" fontId="12" fillId="6" borderId="1" xfId="0" applyFont="1" applyFill="1" applyBorder="1" applyAlignment="1">
      <alignment horizontal="left" vertical="top" wrapText="1"/>
    </xf>
    <xf numFmtId="0" fontId="12" fillId="6" borderId="10" xfId="0" applyFont="1" applyFill="1" applyBorder="1" applyAlignment="1">
      <alignment vertical="top" wrapText="1"/>
    </xf>
    <xf numFmtId="0" fontId="12" fillId="3" borderId="4" xfId="0" applyFont="1" applyFill="1" applyBorder="1" applyAlignment="1">
      <alignment vertical="top" wrapText="1"/>
    </xf>
    <xf numFmtId="0" fontId="13" fillId="0" borderId="1" xfId="0" applyFont="1" applyBorder="1" applyAlignment="1">
      <alignment wrapText="1"/>
    </xf>
    <xf numFmtId="0" fontId="2" fillId="13" borderId="1" xfId="0" applyFont="1" applyFill="1" applyBorder="1" applyAlignment="1">
      <alignment vertical="top" wrapText="1"/>
    </xf>
    <xf numFmtId="4" fontId="1" fillId="13" borderId="1" xfId="0" applyNumberFormat="1" applyFont="1" applyFill="1" applyBorder="1" applyAlignment="1">
      <alignment horizontal="center" vertical="top" wrapText="1"/>
    </xf>
    <xf numFmtId="4" fontId="1" fillId="36" borderId="1" xfId="0" applyNumberFormat="1" applyFont="1" applyFill="1" applyBorder="1" applyAlignment="1">
      <alignment horizontal="center" vertical="center" wrapText="1"/>
    </xf>
    <xf numFmtId="0" fontId="1" fillId="13" borderId="1" xfId="0" applyFont="1" applyFill="1" applyBorder="1" applyAlignment="1">
      <alignment vertical="top" wrapText="1"/>
    </xf>
    <xf numFmtId="4" fontId="4" fillId="0" borderId="13" xfId="0" applyNumberFormat="1" applyFont="1" applyBorder="1" applyAlignment="1">
      <alignment horizontal="center" vertical="top" wrapText="1"/>
    </xf>
    <xf numFmtId="0" fontId="2" fillId="4" borderId="2" xfId="0" applyFont="1" applyFill="1" applyBorder="1" applyAlignment="1">
      <alignment horizontal="center" vertical="top" wrapText="1"/>
    </xf>
    <xf numFmtId="0" fontId="1" fillId="4" borderId="2" xfId="0" applyFont="1" applyFill="1" applyBorder="1" applyAlignment="1">
      <alignment horizontal="center" vertical="top" wrapText="1"/>
    </xf>
    <xf numFmtId="0" fontId="1" fillId="4" borderId="5" xfId="0" applyFont="1" applyFill="1" applyBorder="1" applyAlignment="1">
      <alignment horizontal="center" vertical="top" wrapText="1"/>
    </xf>
    <xf numFmtId="0" fontId="2" fillId="6" borderId="16" xfId="0" applyFont="1" applyFill="1" applyBorder="1" applyAlignment="1">
      <alignment horizontal="left" vertical="top" wrapText="1"/>
    </xf>
    <xf numFmtId="4" fontId="1" fillId="26" borderId="1" xfId="0" applyNumberFormat="1" applyFont="1" applyFill="1" applyBorder="1" applyAlignment="1">
      <alignment horizontal="center" vertical="top" wrapText="1"/>
    </xf>
    <xf numFmtId="4" fontId="1" fillId="26" borderId="6" xfId="0" applyNumberFormat="1" applyFont="1" applyFill="1" applyBorder="1" applyAlignment="1">
      <alignment horizontal="center" vertical="top" wrapText="1"/>
    </xf>
    <xf numFmtId="4" fontId="13" fillId="0" borderId="1" xfId="0" applyNumberFormat="1" applyFont="1" applyBorder="1" applyAlignment="1">
      <alignment horizontal="center" vertical="top" wrapText="1"/>
    </xf>
    <xf numFmtId="4" fontId="1" fillId="18" borderId="14" xfId="0" applyNumberFormat="1" applyFont="1" applyFill="1" applyBorder="1" applyAlignment="1">
      <alignment horizontal="center" vertical="top" wrapText="1"/>
    </xf>
    <xf numFmtId="0" fontId="2" fillId="20" borderId="17" xfId="0" applyFont="1" applyFill="1" applyBorder="1" applyAlignment="1">
      <alignment horizontal="left" vertical="top" wrapText="1"/>
    </xf>
    <xf numFmtId="4" fontId="1" fillId="19" borderId="13" xfId="0" applyNumberFormat="1" applyFont="1" applyFill="1" applyBorder="1" applyAlignment="1">
      <alignment horizontal="center" vertical="top" wrapText="1"/>
    </xf>
    <xf numFmtId="4" fontId="2" fillId="0" borderId="14" xfId="0" applyNumberFormat="1" applyFont="1" applyBorder="1" applyAlignment="1">
      <alignment horizontal="center" vertical="top" wrapText="1"/>
    </xf>
    <xf numFmtId="4" fontId="2" fillId="0" borderId="6" xfId="0" applyNumberFormat="1" applyFont="1" applyBorder="1" applyAlignment="1">
      <alignment horizontal="center" vertical="top" wrapText="1"/>
    </xf>
    <xf numFmtId="4" fontId="1" fillId="11" borderId="1" xfId="0" applyNumberFormat="1" applyFont="1" applyFill="1" applyBorder="1" applyAlignment="1">
      <alignment horizontal="center"/>
    </xf>
    <xf numFmtId="4" fontId="1" fillId="11" borderId="6" xfId="0" applyNumberFormat="1" applyFont="1" applyFill="1" applyBorder="1" applyAlignment="1">
      <alignment horizontal="center"/>
    </xf>
    <xf numFmtId="0" fontId="13" fillId="11" borderId="1" xfId="0" applyFont="1" applyFill="1" applyBorder="1" applyAlignment="1">
      <alignment vertical="top" wrapText="1"/>
    </xf>
    <xf numFmtId="4" fontId="13" fillId="18" borderId="14" xfId="0" applyNumberFormat="1" applyFont="1" applyFill="1" applyBorder="1" applyAlignment="1">
      <alignment horizontal="center" vertical="top" wrapText="1"/>
    </xf>
    <xf numFmtId="4" fontId="13" fillId="11" borderId="1" xfId="0" applyNumberFormat="1" applyFont="1" applyFill="1" applyBorder="1" applyAlignment="1">
      <alignment horizontal="center"/>
    </xf>
    <xf numFmtId="4" fontId="13" fillId="11" borderId="6" xfId="0" applyNumberFormat="1" applyFont="1" applyFill="1" applyBorder="1" applyAlignment="1">
      <alignment horizontal="center"/>
    </xf>
    <xf numFmtId="0" fontId="12" fillId="6" borderId="13" xfId="0" applyFont="1" applyFill="1" applyBorder="1" applyAlignment="1">
      <alignment horizontal="justify" vertical="top" wrapText="1"/>
    </xf>
    <xf numFmtId="0" fontId="12" fillId="6" borderId="12" xfId="0" applyFont="1" applyFill="1" applyBorder="1" applyAlignment="1">
      <alignment vertical="top" wrapText="1"/>
    </xf>
    <xf numFmtId="4" fontId="13" fillId="6" borderId="1" xfId="0" applyNumberFormat="1" applyFont="1" applyFill="1" applyBorder="1" applyAlignment="1">
      <alignment horizontal="center" vertical="top" wrapText="1"/>
    </xf>
    <xf numFmtId="4" fontId="13" fillId="6" borderId="6" xfId="0" applyNumberFormat="1" applyFont="1" applyFill="1" applyBorder="1" applyAlignment="1">
      <alignment horizontal="center" vertical="top" wrapText="1"/>
    </xf>
    <xf numFmtId="0" fontId="2" fillId="6" borderId="4" xfId="0" applyFont="1" applyFill="1" applyBorder="1" applyAlignment="1">
      <alignment horizontal="left" vertical="top" wrapText="1"/>
    </xf>
    <xf numFmtId="0" fontId="2" fillId="29" borderId="1" xfId="0" applyFont="1" applyFill="1" applyBorder="1" applyAlignment="1">
      <alignment vertical="top" wrapText="1"/>
    </xf>
    <xf numFmtId="0" fontId="2" fillId="29" borderId="10" xfId="0" applyFont="1" applyFill="1" applyBorder="1" applyAlignment="1">
      <alignment vertical="top" wrapText="1"/>
    </xf>
    <xf numFmtId="0" fontId="1" fillId="31" borderId="13" xfId="0" applyFont="1" applyFill="1" applyBorder="1" applyAlignment="1">
      <alignment wrapText="1"/>
    </xf>
    <xf numFmtId="0" fontId="2" fillId="31" borderId="24" xfId="0" applyFont="1" applyFill="1" applyBorder="1" applyAlignment="1">
      <alignment wrapText="1"/>
    </xf>
    <xf numFmtId="0" fontId="2" fillId="32" borderId="8" xfId="0" applyFont="1" applyFill="1" applyBorder="1" applyAlignment="1">
      <alignment wrapText="1"/>
    </xf>
    <xf numFmtId="0" fontId="1" fillId="33" borderId="26" xfId="0" applyFont="1" applyFill="1" applyBorder="1" applyAlignment="1">
      <alignment horizontal="center" vertical="center" wrapText="1"/>
    </xf>
    <xf numFmtId="2" fontId="1" fillId="33" borderId="1" xfId="0" applyNumberFormat="1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35" borderId="10" xfId="0" applyFont="1" applyFill="1" applyBorder="1" applyAlignment="1">
      <alignment horizontal="center" vertical="center"/>
    </xf>
    <xf numFmtId="2" fontId="1" fillId="34" borderId="10" xfId="0" applyNumberFormat="1" applyFont="1" applyFill="1" applyBorder="1" applyAlignment="1">
      <alignment horizontal="center" vertical="center"/>
    </xf>
    <xf numFmtId="0" fontId="1" fillId="0" borderId="8" xfId="0" applyFont="1" applyBorder="1" applyAlignment="1">
      <alignment vertical="top" wrapText="1"/>
    </xf>
    <xf numFmtId="0" fontId="1" fillId="0" borderId="8" xfId="0" applyFont="1" applyBorder="1" applyAlignment="1">
      <alignment horizontal="center" vertical="top"/>
    </xf>
    <xf numFmtId="0" fontId="13" fillId="3" borderId="13" xfId="0" applyFont="1" applyFill="1" applyBorder="1" applyAlignment="1">
      <alignment vertical="top" wrapText="1"/>
    </xf>
    <xf numFmtId="0" fontId="2" fillId="3" borderId="24" xfId="0" applyFont="1" applyFill="1" applyBorder="1" applyAlignment="1">
      <alignment vertical="top" wrapText="1"/>
    </xf>
    <xf numFmtId="0" fontId="12" fillId="2" borderId="3" xfId="0" applyFont="1" applyFill="1" applyBorder="1" applyAlignment="1">
      <alignment vertical="top" wrapText="1"/>
    </xf>
    <xf numFmtId="0" fontId="1" fillId="24" borderId="2" xfId="0" applyFont="1" applyFill="1" applyBorder="1" applyAlignment="1">
      <alignment vertical="top" wrapText="1"/>
    </xf>
    <xf numFmtId="4" fontId="1" fillId="0" borderId="13" xfId="0" applyNumberFormat="1" applyFont="1" applyBorder="1" applyAlignment="1">
      <alignment horizontal="center" vertical="top"/>
    </xf>
    <xf numFmtId="0" fontId="1" fillId="0" borderId="13" xfId="0" applyFont="1" applyBorder="1" applyAlignment="1">
      <alignment vertical="top" wrapText="1"/>
    </xf>
    <xf numFmtId="4" fontId="13" fillId="12" borderId="3" xfId="0" applyNumberFormat="1" applyFont="1" applyFill="1" applyBorder="1" applyAlignment="1">
      <alignment horizontal="center" vertical="top" wrapText="1"/>
    </xf>
    <xf numFmtId="4" fontId="1" fillId="24" borderId="2" xfId="0" applyNumberFormat="1" applyFont="1" applyFill="1" applyBorder="1" applyAlignment="1">
      <alignment horizontal="center" vertical="top"/>
    </xf>
    <xf numFmtId="1" fontId="2" fillId="2" borderId="1" xfId="0" applyNumberFormat="1" applyFont="1" applyFill="1" applyBorder="1" applyAlignment="1">
      <alignment horizontal="center" vertical="top" wrapText="1"/>
    </xf>
    <xf numFmtId="1" fontId="20" fillId="4" borderId="1" xfId="0" applyNumberFormat="1" applyFont="1" applyFill="1" applyBorder="1" applyAlignment="1">
      <alignment horizontal="center" vertical="top" wrapText="1"/>
    </xf>
    <xf numFmtId="1" fontId="2" fillId="5" borderId="1" xfId="0" applyNumberFormat="1" applyFont="1" applyFill="1" applyBorder="1" applyAlignment="1">
      <alignment horizontal="center" vertical="top" wrapText="1"/>
    </xf>
    <xf numFmtId="1" fontId="2" fillId="6" borderId="1" xfId="0" applyNumberFormat="1" applyFont="1" applyFill="1" applyBorder="1" applyAlignment="1">
      <alignment horizontal="center" vertical="top" wrapText="1"/>
    </xf>
    <xf numFmtId="1" fontId="2" fillId="3" borderId="1" xfId="0" applyNumberFormat="1" applyFont="1" applyFill="1" applyBorder="1" applyAlignment="1">
      <alignment horizontal="center" vertical="top" wrapText="1"/>
    </xf>
    <xf numFmtId="1" fontId="2" fillId="7" borderId="1" xfId="0" applyNumberFormat="1" applyFont="1" applyFill="1" applyBorder="1" applyAlignment="1">
      <alignment horizontal="center" vertical="top" wrapText="1"/>
    </xf>
    <xf numFmtId="1" fontId="2" fillId="0" borderId="1" xfId="0" applyNumberFormat="1" applyFont="1" applyBorder="1" applyAlignment="1">
      <alignment horizontal="center" vertical="top" wrapText="1"/>
    </xf>
    <xf numFmtId="1" fontId="2" fillId="8" borderId="1" xfId="0" applyNumberFormat="1" applyFont="1" applyFill="1" applyBorder="1" applyAlignment="1">
      <alignment horizontal="center" vertical="top" wrapText="1"/>
    </xf>
    <xf numFmtId="1" fontId="2" fillId="9" borderId="1" xfId="0" applyNumberFormat="1" applyFont="1" applyFill="1" applyBorder="1" applyAlignment="1">
      <alignment horizontal="center" vertical="top" wrapText="1"/>
    </xf>
    <xf numFmtId="1" fontId="2" fillId="0" borderId="1" xfId="0" applyNumberFormat="1" applyFont="1" applyBorder="1" applyAlignment="1">
      <alignment horizontal="center" vertical="top"/>
    </xf>
    <xf numFmtId="1" fontId="2" fillId="6" borderId="1" xfId="0" applyNumberFormat="1" applyFont="1" applyFill="1" applyBorder="1" applyAlignment="1">
      <alignment horizontal="center" vertical="top"/>
    </xf>
    <xf numFmtId="1" fontId="2" fillId="2" borderId="1" xfId="0" applyNumberFormat="1" applyFont="1" applyFill="1" applyBorder="1" applyAlignment="1">
      <alignment horizontal="center" vertical="top"/>
    </xf>
    <xf numFmtId="1" fontId="2" fillId="3" borderId="1" xfId="0" applyNumberFormat="1" applyFont="1" applyFill="1" applyBorder="1" applyAlignment="1">
      <alignment horizontal="center" vertical="top"/>
    </xf>
    <xf numFmtId="1" fontId="2" fillId="5" borderId="1" xfId="0" applyNumberFormat="1" applyFont="1" applyFill="1" applyBorder="1" applyAlignment="1">
      <alignment horizontal="center" vertical="top"/>
    </xf>
    <xf numFmtId="1" fontId="2" fillId="11" borderId="1" xfId="0" applyNumberFormat="1" applyFont="1" applyFill="1" applyBorder="1" applyAlignment="1">
      <alignment horizontal="center" vertical="top"/>
    </xf>
    <xf numFmtId="1" fontId="2" fillId="12" borderId="1" xfId="0" applyNumberFormat="1" applyFont="1" applyFill="1" applyBorder="1" applyAlignment="1">
      <alignment horizontal="center" vertical="top"/>
    </xf>
    <xf numFmtId="1" fontId="2" fillId="14" borderId="1" xfId="0" applyNumberFormat="1" applyFont="1" applyFill="1" applyBorder="1" applyAlignment="1">
      <alignment horizontal="center" vertical="top"/>
    </xf>
    <xf numFmtId="1" fontId="2" fillId="8" borderId="1" xfId="0" applyNumberFormat="1" applyFont="1" applyFill="1" applyBorder="1" applyAlignment="1">
      <alignment horizontal="center" vertical="top"/>
    </xf>
    <xf numFmtId="1" fontId="2" fillId="12" borderId="1" xfId="0" applyNumberFormat="1" applyFont="1" applyFill="1" applyBorder="1" applyAlignment="1">
      <alignment horizontal="center" vertical="top" wrapText="1"/>
    </xf>
    <xf numFmtId="1" fontId="2" fillId="7" borderId="1" xfId="0" applyNumberFormat="1" applyFont="1" applyFill="1" applyBorder="1" applyAlignment="1">
      <alignment horizontal="center" vertical="top"/>
    </xf>
    <xf numFmtId="1" fontId="2" fillId="10" borderId="1" xfId="0" applyNumberFormat="1" applyFont="1" applyFill="1" applyBorder="1" applyAlignment="1">
      <alignment horizontal="center" vertical="top"/>
    </xf>
    <xf numFmtId="1" fontId="2" fillId="11" borderId="1" xfId="0" applyNumberFormat="1" applyFont="1" applyFill="1" applyBorder="1" applyAlignment="1">
      <alignment horizontal="center" vertical="top" wrapText="1"/>
    </xf>
    <xf numFmtId="1" fontId="1" fillId="0" borderId="0" xfId="0" applyNumberFormat="1" applyFont="1" applyAlignment="1">
      <alignment horizontal="center" vertical="top"/>
    </xf>
    <xf numFmtId="0" fontId="3" fillId="0" borderId="3" xfId="0" applyFont="1" applyBorder="1" applyAlignment="1">
      <alignment horizontal="left" vertical="top" wrapText="1"/>
    </xf>
    <xf numFmtId="0" fontId="3" fillId="3" borderId="2" xfId="0" applyFont="1" applyFill="1" applyBorder="1" applyAlignment="1">
      <alignment horizontal="center" vertical="top" wrapText="1"/>
    </xf>
    <xf numFmtId="0" fontId="19" fillId="4" borderId="1" xfId="0" applyFont="1" applyFill="1" applyBorder="1" applyAlignment="1">
      <alignment horizontal="center" vertical="top" wrapText="1"/>
    </xf>
    <xf numFmtId="0" fontId="20" fillId="4" borderId="1" xfId="0" applyFont="1" applyFill="1" applyBorder="1" applyAlignment="1">
      <alignment horizontal="center" vertical="top" wrapText="1"/>
    </xf>
    <xf numFmtId="0" fontId="12" fillId="0" borderId="1" xfId="0" applyFont="1" applyBorder="1" applyAlignment="1">
      <alignment horizontal="left" vertical="top" wrapText="1"/>
    </xf>
    <xf numFmtId="0" fontId="2" fillId="9" borderId="1" xfId="0" applyFont="1" applyFill="1" applyBorder="1" applyAlignment="1">
      <alignment horizontal="justify" vertical="top" wrapText="1"/>
    </xf>
    <xf numFmtId="0" fontId="1" fillId="10" borderId="1" xfId="0" applyFont="1" applyFill="1" applyBorder="1" applyAlignment="1">
      <alignment vertical="top" wrapText="1"/>
    </xf>
    <xf numFmtId="0" fontId="2" fillId="5" borderId="1" xfId="0" applyFont="1" applyFill="1" applyBorder="1" applyAlignment="1">
      <alignment horizontal="left" vertical="top" wrapText="1"/>
    </xf>
    <xf numFmtId="0" fontId="13" fillId="29" borderId="1" xfId="0" applyFont="1" applyFill="1" applyBorder="1"/>
    <xf numFmtId="1" fontId="12" fillId="29" borderId="1" xfId="0" applyNumberFormat="1" applyFont="1" applyFill="1" applyBorder="1"/>
    <xf numFmtId="0" fontId="2" fillId="3" borderId="1" xfId="0" applyFont="1" applyFill="1" applyBorder="1" applyAlignment="1">
      <alignment horizontal="center" vertical="center" wrapText="1"/>
    </xf>
    <xf numFmtId="0" fontId="17" fillId="0" borderId="0" xfId="1" quotePrefix="1" applyBorder="1"/>
    <xf numFmtId="0" fontId="3" fillId="6" borderId="6" xfId="0" applyFont="1" applyFill="1" applyBorder="1" applyAlignment="1">
      <alignment horizontal="justify" vertical="top" wrapText="1"/>
    </xf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vertical="top"/>
    </xf>
    <xf numFmtId="0" fontId="3" fillId="2" borderId="1" xfId="0" applyFont="1" applyFill="1" applyBorder="1" applyAlignment="1">
      <alignment horizontal="center" vertical="top" wrapText="1"/>
    </xf>
    <xf numFmtId="0" fontId="3" fillId="2" borderId="6" xfId="0" applyFont="1" applyFill="1" applyBorder="1" applyAlignment="1">
      <alignment horizontal="center" vertical="top" wrapText="1"/>
    </xf>
    <xf numFmtId="0" fontId="3" fillId="2" borderId="10" xfId="0" applyFont="1" applyFill="1" applyBorder="1" applyAlignment="1">
      <alignment horizontal="center" vertical="top" wrapText="1"/>
    </xf>
    <xf numFmtId="0" fontId="3" fillId="4" borderId="2" xfId="0" applyFont="1" applyFill="1" applyBorder="1" applyAlignment="1">
      <alignment horizontal="center" vertical="top" wrapText="1"/>
    </xf>
    <xf numFmtId="0" fontId="4" fillId="4" borderId="2" xfId="0" applyFont="1" applyFill="1" applyBorder="1" applyAlignment="1">
      <alignment horizontal="center" vertical="top" wrapText="1"/>
    </xf>
    <xf numFmtId="0" fontId="4" fillId="4" borderId="5" xfId="0" applyFont="1" applyFill="1" applyBorder="1" applyAlignment="1">
      <alignment horizontal="center" vertical="top" wrapText="1"/>
    </xf>
    <xf numFmtId="0" fontId="4" fillId="4" borderId="1" xfId="0" applyFont="1" applyFill="1" applyBorder="1" applyAlignment="1">
      <alignment horizontal="center" vertical="top" wrapText="1"/>
    </xf>
    <xf numFmtId="0" fontId="4" fillId="2" borderId="10" xfId="0" applyFont="1" applyFill="1" applyBorder="1" applyAlignment="1">
      <alignment horizontal="center" vertical="top"/>
    </xf>
    <xf numFmtId="0" fontId="4" fillId="2" borderId="1" xfId="0" applyFont="1" applyFill="1" applyBorder="1" applyAlignment="1">
      <alignment horizontal="center" vertical="top"/>
    </xf>
    <xf numFmtId="4" fontId="3" fillId="5" borderId="1" xfId="0" applyNumberFormat="1" applyFont="1" applyFill="1" applyBorder="1" applyAlignment="1">
      <alignment horizontal="center" vertical="top" wrapText="1"/>
    </xf>
    <xf numFmtId="4" fontId="3" fillId="5" borderId="6" xfId="0" applyNumberFormat="1" applyFont="1" applyFill="1" applyBorder="1" applyAlignment="1">
      <alignment horizontal="center" vertical="top" wrapText="1"/>
    </xf>
    <xf numFmtId="0" fontId="3" fillId="5" borderId="1" xfId="0" applyFont="1" applyFill="1" applyBorder="1" applyAlignment="1">
      <alignment horizontal="center" vertical="top" wrapText="1"/>
    </xf>
    <xf numFmtId="164" fontId="4" fillId="6" borderId="1" xfId="0" applyNumberFormat="1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vertical="top" wrapText="1"/>
    </xf>
    <xf numFmtId="0" fontId="4" fillId="2" borderId="1" xfId="0" applyFont="1" applyFill="1" applyBorder="1" applyAlignment="1">
      <alignment horizontal="center" vertical="top" wrapText="1"/>
    </xf>
    <xf numFmtId="0" fontId="3" fillId="3" borderId="3" xfId="0" applyFont="1" applyFill="1" applyBorder="1" applyAlignment="1">
      <alignment vertical="top" wrapText="1"/>
    </xf>
    <xf numFmtId="0" fontId="4" fillId="3" borderId="2" xfId="0" applyFont="1" applyFill="1" applyBorder="1" applyAlignment="1">
      <alignment vertical="top" wrapText="1"/>
    </xf>
    <xf numFmtId="4" fontId="4" fillId="3" borderId="5" xfId="0" applyNumberFormat="1" applyFont="1" applyFill="1" applyBorder="1" applyAlignment="1">
      <alignment horizontal="center" vertical="top" wrapText="1"/>
    </xf>
    <xf numFmtId="164" fontId="4" fillId="3" borderId="1" xfId="0" applyNumberFormat="1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vertical="top" wrapText="1"/>
    </xf>
    <xf numFmtId="0" fontId="4" fillId="3" borderId="1" xfId="0" applyFont="1" applyFill="1" applyBorder="1" applyAlignment="1">
      <alignment horizontal="center" vertical="top" wrapText="1"/>
    </xf>
    <xf numFmtId="0" fontId="4" fillId="6" borderId="1" xfId="0" applyFont="1" applyFill="1" applyBorder="1" applyAlignment="1">
      <alignment horizontal="center" vertical="top" wrapText="1"/>
    </xf>
    <xf numFmtId="0" fontId="4" fillId="3" borderId="5" xfId="0" applyFont="1" applyFill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4" fillId="3" borderId="6" xfId="0" applyFont="1" applyFill="1" applyBorder="1" applyAlignment="1">
      <alignment vertical="top" wrapText="1"/>
    </xf>
    <xf numFmtId="0" fontId="4" fillId="5" borderId="1" xfId="0" applyFont="1" applyFill="1" applyBorder="1" applyAlignment="1">
      <alignment horizontal="center" vertical="top" wrapText="1"/>
    </xf>
    <xf numFmtId="0" fontId="4" fillId="8" borderId="1" xfId="0" applyFont="1" applyFill="1" applyBorder="1" applyAlignment="1">
      <alignment vertical="top" wrapText="1"/>
    </xf>
    <xf numFmtId="0" fontId="4" fillId="8" borderId="1" xfId="0" applyFont="1" applyFill="1" applyBorder="1" applyAlignment="1">
      <alignment horizontal="center" vertical="top" wrapText="1"/>
    </xf>
    <xf numFmtId="0" fontId="3" fillId="6" borderId="13" xfId="0" applyFont="1" applyFill="1" applyBorder="1" applyAlignment="1">
      <alignment horizontal="left" vertical="top" wrapText="1"/>
    </xf>
    <xf numFmtId="2" fontId="4" fillId="8" borderId="1" xfId="0" applyNumberFormat="1" applyFont="1" applyFill="1" applyBorder="1" applyAlignment="1">
      <alignment horizontal="center" vertical="top" wrapText="1"/>
    </xf>
    <xf numFmtId="0" fontId="3" fillId="6" borderId="6" xfId="0" applyFont="1" applyFill="1" applyBorder="1" applyAlignment="1">
      <alignment vertical="top" wrapText="1"/>
    </xf>
    <xf numFmtId="4" fontId="14" fillId="2" borderId="6" xfId="0" applyNumberFormat="1" applyFont="1" applyFill="1" applyBorder="1" applyAlignment="1">
      <alignment horizontal="center" vertical="top" wrapText="1"/>
    </xf>
    <xf numFmtId="0" fontId="3" fillId="5" borderId="6" xfId="0" applyFont="1" applyFill="1" applyBorder="1" applyAlignment="1">
      <alignment vertical="top" wrapText="1"/>
    </xf>
    <xf numFmtId="0" fontId="4" fillId="6" borderId="1" xfId="0" applyFont="1" applyFill="1" applyBorder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3" fontId="4" fillId="3" borderId="1" xfId="0" applyNumberFormat="1" applyFont="1" applyFill="1" applyBorder="1" applyAlignment="1">
      <alignment horizontal="center" vertical="top"/>
    </xf>
    <xf numFmtId="4" fontId="4" fillId="3" borderId="1" xfId="0" applyNumberFormat="1" applyFont="1" applyFill="1" applyBorder="1" applyAlignment="1">
      <alignment horizontal="center" vertical="top"/>
    </xf>
    <xf numFmtId="4" fontId="4" fillId="3" borderId="6" xfId="0" applyNumberFormat="1" applyFont="1" applyFill="1" applyBorder="1" applyAlignment="1">
      <alignment horizontal="center" vertical="top"/>
    </xf>
    <xf numFmtId="0" fontId="4" fillId="12" borderId="1" xfId="0" applyFont="1" applyFill="1" applyBorder="1" applyAlignment="1">
      <alignment horizontal="center" vertical="top"/>
    </xf>
    <xf numFmtId="0" fontId="4" fillId="3" borderId="1" xfId="0" applyFont="1" applyFill="1" applyBorder="1" applyAlignment="1">
      <alignment horizontal="center" vertical="top"/>
    </xf>
    <xf numFmtId="0" fontId="4" fillId="3" borderId="0" xfId="0" applyFont="1" applyFill="1" applyAlignment="1">
      <alignment horizontal="center" vertical="top"/>
    </xf>
    <xf numFmtId="0" fontId="3" fillId="6" borderId="0" xfId="0" applyFont="1" applyFill="1" applyAlignment="1">
      <alignment vertical="top"/>
    </xf>
    <xf numFmtId="0" fontId="4" fillId="3" borderId="9" xfId="0" applyFont="1" applyFill="1" applyBorder="1" applyAlignment="1">
      <alignment vertical="top" wrapText="1"/>
    </xf>
    <xf numFmtId="4" fontId="4" fillId="6" borderId="2" xfId="0" applyNumberFormat="1" applyFont="1" applyFill="1" applyBorder="1" applyAlignment="1">
      <alignment horizontal="center" vertical="top"/>
    </xf>
    <xf numFmtId="4" fontId="4" fillId="6" borderId="5" xfId="0" applyNumberFormat="1" applyFont="1" applyFill="1" applyBorder="1" applyAlignment="1">
      <alignment horizontal="center" vertical="top"/>
    </xf>
    <xf numFmtId="0" fontId="4" fillId="11" borderId="1" xfId="0" applyFont="1" applyFill="1" applyBorder="1" applyAlignment="1">
      <alignment vertical="top" wrapText="1"/>
    </xf>
    <xf numFmtId="0" fontId="4" fillId="11" borderId="1" xfId="0" applyFont="1" applyFill="1" applyBorder="1" applyAlignment="1">
      <alignment horizontal="center" vertical="top"/>
    </xf>
    <xf numFmtId="4" fontId="4" fillId="2" borderId="6" xfId="0" applyNumberFormat="1" applyFont="1" applyFill="1" applyBorder="1" applyAlignment="1">
      <alignment horizontal="center" vertical="top" wrapText="1"/>
    </xf>
    <xf numFmtId="4" fontId="4" fillId="3" borderId="9" xfId="0" applyNumberFormat="1" applyFont="1" applyFill="1" applyBorder="1" applyAlignment="1">
      <alignment horizontal="center" vertical="top"/>
    </xf>
    <xf numFmtId="0" fontId="4" fillId="0" borderId="10" xfId="0" applyFont="1" applyBorder="1" applyAlignment="1">
      <alignment horizontal="center" vertical="top"/>
    </xf>
    <xf numFmtId="0" fontId="4" fillId="11" borderId="10" xfId="0" applyFont="1" applyFill="1" applyBorder="1" applyAlignment="1">
      <alignment horizontal="center" vertical="top"/>
    </xf>
    <xf numFmtId="0" fontId="4" fillId="11" borderId="4" xfId="0" applyFont="1" applyFill="1" applyBorder="1" applyAlignment="1">
      <alignment vertical="top" wrapText="1"/>
    </xf>
    <xf numFmtId="4" fontId="4" fillId="11" borderId="1" xfId="0" applyNumberFormat="1" applyFont="1" applyFill="1" applyBorder="1" applyAlignment="1">
      <alignment horizontal="center" vertical="top"/>
    </xf>
    <xf numFmtId="4" fontId="4" fillId="11" borderId="6" xfId="0" applyNumberFormat="1" applyFont="1" applyFill="1" applyBorder="1" applyAlignment="1">
      <alignment horizontal="center" vertical="top"/>
    </xf>
    <xf numFmtId="4" fontId="4" fillId="6" borderId="0" xfId="0" applyNumberFormat="1" applyFont="1" applyFill="1" applyAlignment="1">
      <alignment horizontal="center" vertical="top"/>
    </xf>
    <xf numFmtId="0" fontId="3" fillId="2" borderId="2" xfId="0" applyFont="1" applyFill="1" applyBorder="1" applyAlignment="1">
      <alignment vertical="top" wrapText="1"/>
    </xf>
    <xf numFmtId="0" fontId="4" fillId="14" borderId="1" xfId="0" applyFont="1" applyFill="1" applyBorder="1" applyAlignment="1">
      <alignment vertical="top" wrapText="1"/>
    </xf>
    <xf numFmtId="4" fontId="4" fillId="14" borderId="1" xfId="0" applyNumberFormat="1" applyFont="1" applyFill="1" applyBorder="1" applyAlignment="1">
      <alignment horizontal="center" vertical="top"/>
    </xf>
    <xf numFmtId="4" fontId="4" fillId="14" borderId="6" xfId="0" applyNumberFormat="1" applyFont="1" applyFill="1" applyBorder="1" applyAlignment="1">
      <alignment horizontal="center" vertical="top"/>
    </xf>
    <xf numFmtId="0" fontId="4" fillId="14" borderId="1" xfId="0" applyFont="1" applyFill="1" applyBorder="1" applyAlignment="1">
      <alignment horizontal="center" vertical="top"/>
    </xf>
    <xf numFmtId="0" fontId="4" fillId="8" borderId="4" xfId="0" applyFont="1" applyFill="1" applyBorder="1" applyAlignment="1">
      <alignment vertical="top" wrapText="1"/>
    </xf>
    <xf numFmtId="4" fontId="4" fillId="0" borderId="4" xfId="0" applyNumberFormat="1" applyFont="1" applyBorder="1" applyAlignment="1">
      <alignment horizontal="center" vertical="top"/>
    </xf>
    <xf numFmtId="4" fontId="4" fillId="0" borderId="9" xfId="0" applyNumberFormat="1" applyFont="1" applyBorder="1" applyAlignment="1">
      <alignment horizontal="center" vertical="top"/>
    </xf>
    <xf numFmtId="0" fontId="3" fillId="0" borderId="24" xfId="0" applyFont="1" applyBorder="1" applyAlignment="1">
      <alignment horizontal="left" vertical="top" wrapText="1"/>
    </xf>
    <xf numFmtId="0" fontId="4" fillId="8" borderId="13" xfId="0" applyFont="1" applyFill="1" applyBorder="1" applyAlignment="1">
      <alignment vertical="top" wrapText="1"/>
    </xf>
    <xf numFmtId="4" fontId="4" fillId="8" borderId="13" xfId="0" applyNumberFormat="1" applyFont="1" applyFill="1" applyBorder="1" applyAlignment="1">
      <alignment horizontal="center" vertical="top"/>
    </xf>
    <xf numFmtId="4" fontId="4" fillId="8" borderId="14" xfId="0" applyNumberFormat="1" applyFont="1" applyFill="1" applyBorder="1" applyAlignment="1">
      <alignment horizontal="center" vertical="top"/>
    </xf>
    <xf numFmtId="0" fontId="4" fillId="8" borderId="10" xfId="0" applyFont="1" applyFill="1" applyBorder="1" applyAlignment="1">
      <alignment horizontal="center" vertical="top"/>
    </xf>
    <xf numFmtId="0" fontId="4" fillId="5" borderId="9" xfId="0" applyFont="1" applyFill="1" applyBorder="1" applyAlignment="1">
      <alignment vertical="top" wrapText="1"/>
    </xf>
    <xf numFmtId="0" fontId="4" fillId="5" borderId="1" xfId="0" applyFont="1" applyFill="1" applyBorder="1" applyAlignment="1">
      <alignment horizontal="center" vertical="top"/>
    </xf>
    <xf numFmtId="4" fontId="4" fillId="2" borderId="2" xfId="0" applyNumberFormat="1" applyFont="1" applyFill="1" applyBorder="1" applyAlignment="1">
      <alignment horizontal="center" vertical="top" wrapText="1"/>
    </xf>
    <xf numFmtId="0" fontId="4" fillId="3" borderId="4" xfId="0" applyFont="1" applyFill="1" applyBorder="1" applyAlignment="1">
      <alignment vertical="top" wrapText="1"/>
    </xf>
    <xf numFmtId="0" fontId="4" fillId="12" borderId="1" xfId="0" applyFont="1" applyFill="1" applyBorder="1" applyAlignment="1">
      <alignment horizontal="center" vertical="top" wrapText="1"/>
    </xf>
    <xf numFmtId="0" fontId="4" fillId="23" borderId="1" xfId="0" applyFont="1" applyFill="1" applyBorder="1" applyAlignment="1">
      <alignment vertical="top" wrapText="1"/>
    </xf>
    <xf numFmtId="0" fontId="4" fillId="23" borderId="1" xfId="0" applyFont="1" applyFill="1" applyBorder="1" applyAlignment="1">
      <alignment horizontal="center" vertical="top" wrapText="1"/>
    </xf>
    <xf numFmtId="4" fontId="4" fillId="8" borderId="4" xfId="0" applyNumberFormat="1" applyFont="1" applyFill="1" applyBorder="1" applyAlignment="1">
      <alignment horizontal="center" vertical="top"/>
    </xf>
    <xf numFmtId="4" fontId="4" fillId="8" borderId="9" xfId="0" applyNumberFormat="1" applyFont="1" applyFill="1" applyBorder="1" applyAlignment="1">
      <alignment horizontal="center" vertical="top"/>
    </xf>
    <xf numFmtId="0" fontId="4" fillId="8" borderId="10" xfId="0" applyFont="1" applyFill="1" applyBorder="1" applyAlignment="1">
      <alignment horizontal="center" vertical="top" wrapText="1"/>
    </xf>
    <xf numFmtId="4" fontId="4" fillId="6" borderId="13" xfId="0" applyNumberFormat="1" applyFont="1" applyFill="1" applyBorder="1" applyAlignment="1">
      <alignment horizontal="center" vertical="top"/>
    </xf>
    <xf numFmtId="4" fontId="4" fillId="6" borderId="14" xfId="0" applyNumberFormat="1" applyFont="1" applyFill="1" applyBorder="1" applyAlignment="1">
      <alignment horizontal="center" vertical="top"/>
    </xf>
    <xf numFmtId="0" fontId="4" fillId="6" borderId="10" xfId="0" applyFont="1" applyFill="1" applyBorder="1" applyAlignment="1">
      <alignment horizontal="center" vertical="top" wrapText="1"/>
    </xf>
    <xf numFmtId="0" fontId="22" fillId="2" borderId="2" xfId="0" applyFont="1" applyFill="1" applyBorder="1" applyAlignment="1">
      <alignment vertical="top" wrapText="1"/>
    </xf>
    <xf numFmtId="4" fontId="14" fillId="2" borderId="2" xfId="0" applyNumberFormat="1" applyFont="1" applyFill="1" applyBorder="1" applyAlignment="1">
      <alignment horizontal="center" vertical="top" wrapText="1"/>
    </xf>
    <xf numFmtId="0" fontId="14" fillId="12" borderId="10" xfId="0" applyFont="1" applyFill="1" applyBorder="1" applyAlignment="1">
      <alignment horizontal="center" vertical="top" wrapText="1"/>
    </xf>
    <xf numFmtId="0" fontId="14" fillId="3" borderId="2" xfId="0" applyFont="1" applyFill="1" applyBorder="1" applyAlignment="1">
      <alignment vertical="top" wrapText="1"/>
    </xf>
    <xf numFmtId="4" fontId="14" fillId="3" borderId="2" xfId="0" applyNumberFormat="1" applyFont="1" applyFill="1" applyBorder="1" applyAlignment="1">
      <alignment horizontal="center" vertical="top" wrapText="1"/>
    </xf>
    <xf numFmtId="4" fontId="14" fillId="3" borderId="5" xfId="0" applyNumberFormat="1" applyFont="1" applyFill="1" applyBorder="1" applyAlignment="1">
      <alignment horizontal="center" vertical="top" wrapText="1"/>
    </xf>
    <xf numFmtId="164" fontId="14" fillId="3" borderId="1" xfId="0" applyNumberFormat="1" applyFont="1" applyFill="1" applyBorder="1" applyAlignment="1">
      <alignment horizontal="center" vertical="top" wrapText="1"/>
    </xf>
    <xf numFmtId="0" fontId="14" fillId="3" borderId="4" xfId="0" applyFont="1" applyFill="1" applyBorder="1" applyAlignment="1">
      <alignment vertical="top" wrapText="1"/>
    </xf>
    <xf numFmtId="0" fontId="14" fillId="3" borderId="1" xfId="0" applyFont="1" applyFill="1" applyBorder="1" applyAlignment="1">
      <alignment horizontal="center" vertical="top" wrapText="1"/>
    </xf>
    <xf numFmtId="0" fontId="4" fillId="6" borderId="10" xfId="0" applyFont="1" applyFill="1" applyBorder="1" applyAlignment="1">
      <alignment horizontal="center" vertical="top"/>
    </xf>
    <xf numFmtId="0" fontId="3" fillId="2" borderId="26" xfId="0" applyFont="1" applyFill="1" applyBorder="1" applyAlignment="1">
      <alignment vertical="top" wrapText="1"/>
    </xf>
    <xf numFmtId="0" fontId="4" fillId="3" borderId="11" xfId="0" applyFont="1" applyFill="1" applyBorder="1" applyAlignment="1">
      <alignment vertical="top" wrapText="1"/>
    </xf>
    <xf numFmtId="0" fontId="4" fillId="3" borderId="12" xfId="0" applyFont="1" applyFill="1" applyBorder="1" applyAlignment="1">
      <alignment vertical="top" wrapText="1"/>
    </xf>
    <xf numFmtId="0" fontId="4" fillId="8" borderId="7" xfId="0" applyFont="1" applyFill="1" applyBorder="1" applyAlignment="1">
      <alignment vertical="top" wrapText="1"/>
    </xf>
    <xf numFmtId="0" fontId="4" fillId="3" borderId="18" xfId="0" applyFont="1" applyFill="1" applyBorder="1" applyAlignment="1">
      <alignment vertical="top" wrapText="1"/>
    </xf>
    <xf numFmtId="0" fontId="4" fillId="17" borderId="4" xfId="0" applyFont="1" applyFill="1" applyBorder="1" applyAlignment="1">
      <alignment vertical="top" wrapText="1"/>
    </xf>
    <xf numFmtId="0" fontId="4" fillId="17" borderId="1" xfId="0" applyFont="1" applyFill="1" applyBorder="1" applyAlignment="1">
      <alignment horizontal="center" vertical="top"/>
    </xf>
    <xf numFmtId="0" fontId="4" fillId="0" borderId="4" xfId="0" applyFont="1" applyBorder="1" applyAlignment="1">
      <alignment horizontal="center" vertical="top"/>
    </xf>
    <xf numFmtId="0" fontId="4" fillId="17" borderId="6" xfId="0" applyFont="1" applyFill="1" applyBorder="1" applyAlignment="1">
      <alignment vertical="top" wrapText="1"/>
    </xf>
    <xf numFmtId="0" fontId="4" fillId="0" borderId="13" xfId="0" applyFont="1" applyBorder="1" applyAlignment="1">
      <alignment horizontal="center" vertical="top"/>
    </xf>
    <xf numFmtId="0" fontId="4" fillId="8" borderId="23" xfId="0" applyFont="1" applyFill="1" applyBorder="1" applyAlignment="1">
      <alignment vertical="top" wrapText="1"/>
    </xf>
    <xf numFmtId="0" fontId="4" fillId="8" borderId="26" xfId="0" applyFont="1" applyFill="1" applyBorder="1" applyAlignment="1">
      <alignment horizontal="center" vertical="top"/>
    </xf>
    <xf numFmtId="0" fontId="3" fillId="2" borderId="10" xfId="0" applyFont="1" applyFill="1" applyBorder="1" applyAlignment="1">
      <alignment vertical="top" wrapText="1"/>
    </xf>
    <xf numFmtId="4" fontId="4" fillId="0" borderId="0" xfId="0" applyNumberFormat="1" applyFont="1" applyAlignment="1">
      <alignment vertical="top"/>
    </xf>
    <xf numFmtId="0" fontId="4" fillId="17" borderId="1" xfId="0" applyFont="1" applyFill="1" applyBorder="1" applyAlignment="1">
      <alignment vertical="top" wrapText="1"/>
    </xf>
    <xf numFmtId="0" fontId="3" fillId="6" borderId="1" xfId="0" applyFont="1" applyFill="1" applyBorder="1" applyAlignment="1">
      <alignment horizontal="center" vertical="top"/>
    </xf>
    <xf numFmtId="0" fontId="4" fillId="12" borderId="10" xfId="0" applyFont="1" applyFill="1" applyBorder="1" applyAlignment="1">
      <alignment vertical="top" wrapText="1"/>
    </xf>
    <xf numFmtId="0" fontId="4" fillId="0" borderId="10" xfId="0" applyFont="1" applyBorder="1" applyAlignment="1">
      <alignment vertical="top" wrapText="1"/>
    </xf>
    <xf numFmtId="0" fontId="4" fillId="8" borderId="10" xfId="0" applyFont="1" applyFill="1" applyBorder="1" applyAlignment="1">
      <alignment vertical="top" wrapText="1"/>
    </xf>
    <xf numFmtId="0" fontId="4" fillId="8" borderId="1" xfId="0" applyFont="1" applyFill="1" applyBorder="1" applyAlignment="1">
      <alignment horizontal="center" vertical="top"/>
    </xf>
    <xf numFmtId="0" fontId="3" fillId="6" borderId="13" xfId="0" applyFont="1" applyFill="1" applyBorder="1" applyAlignment="1">
      <alignment horizontal="justify" vertical="top" wrapText="1"/>
    </xf>
    <xf numFmtId="0" fontId="3" fillId="11" borderId="10" xfId="0" applyFont="1" applyFill="1" applyBorder="1" applyAlignment="1">
      <alignment vertical="top" wrapText="1"/>
    </xf>
    <xf numFmtId="0" fontId="3" fillId="11" borderId="1" xfId="0" applyFont="1" applyFill="1" applyBorder="1" applyAlignment="1">
      <alignment horizontal="center" vertical="top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top" wrapText="1"/>
    </xf>
    <xf numFmtId="0" fontId="3" fillId="11" borderId="1" xfId="0" applyFont="1" applyFill="1" applyBorder="1" applyAlignment="1">
      <alignment horizontal="justify" vertical="center" wrapText="1"/>
    </xf>
    <xf numFmtId="4" fontId="23" fillId="13" borderId="1" xfId="0" applyNumberFormat="1" applyFont="1" applyFill="1" applyBorder="1" applyAlignment="1">
      <alignment horizontal="center" vertical="top" wrapText="1"/>
    </xf>
    <xf numFmtId="4" fontId="6" fillId="13" borderId="1" xfId="0" applyNumberFormat="1" applyFont="1" applyFill="1" applyBorder="1" applyAlignment="1">
      <alignment horizontal="center" vertical="top" wrapText="1"/>
    </xf>
    <xf numFmtId="4" fontId="16" fillId="13" borderId="1" xfId="0" applyNumberFormat="1" applyFont="1" applyFill="1" applyBorder="1" applyAlignment="1">
      <alignment horizontal="center" vertical="top" wrapText="1"/>
    </xf>
    <xf numFmtId="4" fontId="25" fillId="13" borderId="1" xfId="0" applyNumberFormat="1" applyFont="1" applyFill="1" applyBorder="1" applyAlignment="1">
      <alignment horizontal="center" vertical="top" wrapText="1"/>
    </xf>
    <xf numFmtId="4" fontId="15" fillId="13" borderId="1" xfId="0" applyNumberFormat="1" applyFont="1" applyFill="1" applyBorder="1" applyAlignment="1">
      <alignment horizontal="center" vertical="top" wrapText="1"/>
    </xf>
    <xf numFmtId="4" fontId="6" fillId="10" borderId="1" xfId="0" applyNumberFormat="1" applyFont="1" applyFill="1" applyBorder="1" applyAlignment="1">
      <alignment horizontal="center" vertical="top" wrapText="1"/>
    </xf>
    <xf numFmtId="4" fontId="21" fillId="10" borderId="1" xfId="0" applyNumberFormat="1" applyFont="1" applyFill="1" applyBorder="1" applyAlignment="1">
      <alignment horizontal="center" vertical="top" wrapText="1"/>
    </xf>
    <xf numFmtId="4" fontId="16" fillId="10" borderId="1" xfId="0" applyNumberFormat="1" applyFont="1" applyFill="1" applyBorder="1" applyAlignment="1">
      <alignment horizontal="center" vertical="top" wrapText="1"/>
    </xf>
    <xf numFmtId="4" fontId="1" fillId="0" borderId="14" xfId="0" applyNumberFormat="1" applyFont="1" applyBorder="1" applyAlignment="1">
      <alignment horizontal="center" vertical="top" wrapText="1"/>
    </xf>
    <xf numFmtId="4" fontId="6" fillId="10" borderId="6" xfId="0" applyNumberFormat="1" applyFont="1" applyFill="1" applyBorder="1" applyAlignment="1">
      <alignment horizontal="center" vertical="top" wrapText="1"/>
    </xf>
    <xf numFmtId="4" fontId="4" fillId="0" borderId="0" xfId="0" applyNumberFormat="1" applyFont="1" applyAlignment="1">
      <alignment wrapText="1"/>
    </xf>
    <xf numFmtId="164" fontId="4" fillId="3" borderId="2" xfId="0" applyNumberFormat="1" applyFont="1" applyFill="1" applyBorder="1" applyAlignment="1">
      <alignment horizontal="center" vertical="top" wrapText="1"/>
    </xf>
    <xf numFmtId="0" fontId="4" fillId="24" borderId="1" xfId="0" applyFont="1" applyFill="1" applyBorder="1" applyAlignment="1">
      <alignment horizontal="center" vertical="top" wrapText="1"/>
    </xf>
    <xf numFmtId="0" fontId="4" fillId="23" borderId="0" xfId="0" applyFont="1" applyFill="1"/>
    <xf numFmtId="0" fontId="4" fillId="6" borderId="13" xfId="0" applyFont="1" applyFill="1" applyBorder="1" applyAlignment="1">
      <alignment horizontal="left" vertical="top" wrapText="1"/>
    </xf>
    <xf numFmtId="0" fontId="26" fillId="6" borderId="1" xfId="0" applyFont="1" applyFill="1" applyBorder="1" applyAlignment="1">
      <alignment vertical="top" wrapText="1"/>
    </xf>
    <xf numFmtId="0" fontId="3" fillId="6" borderId="12" xfId="0" applyFont="1" applyFill="1" applyBorder="1" applyAlignment="1">
      <alignment vertical="top" wrapText="1"/>
    </xf>
    <xf numFmtId="0" fontId="4" fillId="27" borderId="12" xfId="0" applyFont="1" applyFill="1" applyBorder="1" applyAlignment="1">
      <alignment vertical="top" wrapText="1"/>
    </xf>
    <xf numFmtId="0" fontId="4" fillId="27" borderId="1" xfId="0" applyFont="1" applyFill="1" applyBorder="1" applyAlignment="1">
      <alignment horizontal="center" vertical="top"/>
    </xf>
    <xf numFmtId="0" fontId="4" fillId="13" borderId="12" xfId="0" applyFont="1" applyFill="1" applyBorder="1" applyAlignment="1">
      <alignment vertical="top" wrapText="1"/>
    </xf>
    <xf numFmtId="0" fontId="4" fillId="13" borderId="1" xfId="0" applyFont="1" applyFill="1" applyBorder="1" applyAlignment="1">
      <alignment horizontal="center" vertical="top"/>
    </xf>
    <xf numFmtId="4" fontId="3" fillId="10" borderId="1" xfId="0" applyNumberFormat="1" applyFont="1" applyFill="1" applyBorder="1" applyAlignment="1">
      <alignment horizontal="center" vertical="top" wrapText="1"/>
    </xf>
    <xf numFmtId="0" fontId="3" fillId="0" borderId="0" xfId="0" applyFont="1" applyAlignment="1">
      <alignment vertical="top" wrapText="1"/>
    </xf>
    <xf numFmtId="0" fontId="4" fillId="0" borderId="0" xfId="0" applyFont="1" applyAlignment="1">
      <alignment vertical="top" wrapText="1"/>
    </xf>
    <xf numFmtId="4" fontId="4" fillId="0" borderId="0" xfId="0" applyNumberFormat="1" applyFont="1" applyAlignment="1">
      <alignment horizontal="center" vertical="top"/>
    </xf>
    <xf numFmtId="0" fontId="4" fillId="5" borderId="1" xfId="0" applyFont="1" applyFill="1" applyBorder="1" applyAlignment="1">
      <alignment vertical="top" wrapText="1"/>
    </xf>
    <xf numFmtId="0" fontId="4" fillId="7" borderId="1" xfId="0" applyFont="1" applyFill="1" applyBorder="1" applyAlignment="1">
      <alignment vertical="top" wrapText="1"/>
    </xf>
    <xf numFmtId="0" fontId="12" fillId="0" borderId="1" xfId="0" applyFont="1" applyBorder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1" fillId="0" borderId="0" xfId="0" applyFont="1" applyAlignment="1">
      <alignment horizontal="left"/>
    </xf>
    <xf numFmtId="0" fontId="2" fillId="3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4" fontId="1" fillId="6" borderId="1" xfId="0" applyNumberFormat="1" applyFont="1" applyFill="1" applyBorder="1" applyAlignment="1">
      <alignment horizontal="center" vertical="top"/>
    </xf>
    <xf numFmtId="0" fontId="12" fillId="3" borderId="1" xfId="0" applyFont="1" applyFill="1" applyBorder="1" applyAlignment="1">
      <alignment horizontal="center" vertical="top" wrapText="1"/>
    </xf>
    <xf numFmtId="0" fontId="1" fillId="0" borderId="0" xfId="0" applyFont="1" applyAlignment="1">
      <alignment horizontal="right" vertical="top"/>
    </xf>
    <xf numFmtId="0" fontId="18" fillId="0" borderId="0" xfId="0" applyFont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1" fillId="3" borderId="4" xfId="0" applyFont="1" applyFill="1" applyBorder="1" applyAlignment="1">
      <alignment horizontal="left" vertical="top" wrapText="1"/>
    </xf>
    <xf numFmtId="0" fontId="1" fillId="3" borderId="3" xfId="0" applyFont="1" applyFill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3" borderId="3" xfId="0" applyFont="1" applyFill="1" applyBorder="1" applyAlignment="1">
      <alignment horizontal="center" vertical="top" wrapText="1"/>
    </xf>
    <xf numFmtId="0" fontId="1" fillId="3" borderId="2" xfId="0" applyFont="1" applyFill="1" applyBorder="1" applyAlignment="1">
      <alignment horizontal="center" vertical="top" wrapText="1"/>
    </xf>
    <xf numFmtId="0" fontId="7" fillId="3" borderId="0" xfId="0" applyFont="1" applyFill="1" applyAlignment="1">
      <alignment horizontal="center" vertical="top" wrapText="1"/>
    </xf>
    <xf numFmtId="0" fontId="7" fillId="3" borderId="0" xfId="0" applyFont="1" applyFill="1" applyAlignment="1">
      <alignment vertical="top" wrapText="1"/>
    </xf>
    <xf numFmtId="0" fontId="7" fillId="3" borderId="0" xfId="0" applyFont="1" applyFill="1"/>
    <xf numFmtId="0" fontId="1" fillId="0" borderId="13" xfId="0" applyFont="1" applyBorder="1" applyAlignment="1">
      <alignment horizontal="center" vertical="top" wrapText="1"/>
    </xf>
    <xf numFmtId="0" fontId="2" fillId="3" borderId="4" xfId="0" applyFont="1" applyFill="1" applyBorder="1" applyAlignment="1">
      <alignment horizontal="center"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top" wrapText="1"/>
    </xf>
    <xf numFmtId="0" fontId="7" fillId="15" borderId="0" xfId="0" applyFont="1" applyFill="1" applyAlignment="1">
      <alignment vertical="top" wrapText="1"/>
    </xf>
    <xf numFmtId="0" fontId="2" fillId="0" borderId="4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2" fillId="3" borderId="4" xfId="0" applyFont="1" applyFill="1" applyBorder="1" applyAlignment="1">
      <alignment horizontal="left" vertical="top" wrapText="1"/>
    </xf>
    <xf numFmtId="0" fontId="2" fillId="3" borderId="3" xfId="0" applyFont="1" applyFill="1" applyBorder="1" applyAlignment="1">
      <alignment horizontal="left" vertical="top" wrapText="1"/>
    </xf>
    <xf numFmtId="4" fontId="7" fillId="15" borderId="0" xfId="0" applyNumberFormat="1" applyFont="1" applyFill="1" applyAlignment="1">
      <alignment vertical="top" wrapText="1"/>
    </xf>
    <xf numFmtId="4" fontId="7" fillId="15" borderId="0" xfId="0" applyNumberFormat="1" applyFont="1" applyFill="1" applyAlignment="1">
      <alignment horizontal="center" vertical="top" wrapText="1"/>
    </xf>
    <xf numFmtId="0" fontId="13" fillId="0" borderId="15" xfId="0" applyFont="1" applyBorder="1" applyAlignment="1">
      <alignment horizontal="center" vertical="top"/>
    </xf>
    <xf numFmtId="0" fontId="13" fillId="0" borderId="22" xfId="0" applyFont="1" applyBorder="1" applyAlignment="1">
      <alignment horizontal="center" vertical="top"/>
    </xf>
    <xf numFmtId="0" fontId="13" fillId="0" borderId="23" xfId="0" applyFont="1" applyBorder="1" applyAlignment="1">
      <alignment horizontal="center" vertical="top"/>
    </xf>
    <xf numFmtId="0" fontId="12" fillId="3" borderId="4" xfId="0" applyFont="1" applyFill="1" applyBorder="1" applyAlignment="1">
      <alignment horizontal="center" vertical="top" wrapText="1"/>
    </xf>
    <xf numFmtId="0" fontId="12" fillId="3" borderId="3" xfId="0" applyFont="1" applyFill="1" applyBorder="1" applyAlignment="1">
      <alignment horizontal="center" vertical="top" wrapText="1"/>
    </xf>
    <xf numFmtId="0" fontId="12" fillId="3" borderId="2" xfId="0" applyFont="1" applyFill="1" applyBorder="1" applyAlignment="1">
      <alignment horizontal="center" vertical="top" wrapText="1"/>
    </xf>
    <xf numFmtId="0" fontId="1" fillId="28" borderId="29" xfId="0" applyFont="1" applyFill="1" applyBorder="1"/>
    <xf numFmtId="0" fontId="1" fillId="28" borderId="27" xfId="0" applyFont="1" applyFill="1" applyBorder="1"/>
    <xf numFmtId="0" fontId="1" fillId="28" borderId="28" xfId="0" applyFont="1" applyFill="1" applyBorder="1"/>
    <xf numFmtId="0" fontId="1" fillId="30" borderId="15" xfId="0" applyFont="1" applyFill="1" applyBorder="1"/>
    <xf numFmtId="0" fontId="1" fillId="30" borderId="22" xfId="0" applyFont="1" applyFill="1" applyBorder="1"/>
    <xf numFmtId="0" fontId="7" fillId="3" borderId="0" xfId="0" applyFont="1" applyFill="1" applyAlignment="1">
      <alignment horizontal="center" vertical="top"/>
    </xf>
    <xf numFmtId="0" fontId="2" fillId="0" borderId="13" xfId="0" applyFont="1" applyBorder="1" applyAlignment="1">
      <alignment horizontal="center" vertical="top" wrapText="1"/>
    </xf>
    <xf numFmtId="0" fontId="11" fillId="0" borderId="30" xfId="0" applyFont="1" applyBorder="1" applyAlignment="1">
      <alignment horizontal="center" vertical="top" wrapText="1"/>
    </xf>
    <xf numFmtId="0" fontId="11" fillId="0" borderId="3" xfId="0" applyFont="1" applyBorder="1" applyAlignment="1">
      <alignment horizontal="center" vertical="top" wrapText="1"/>
    </xf>
    <xf numFmtId="0" fontId="11" fillId="0" borderId="2" xfId="0" applyFont="1" applyBorder="1" applyAlignment="1">
      <alignment horizontal="center" vertical="top" wrapText="1"/>
    </xf>
    <xf numFmtId="0" fontId="3" fillId="3" borderId="7" xfId="0" applyFont="1" applyFill="1" applyBorder="1" applyAlignment="1">
      <alignment horizontal="center" vertical="top" wrapText="1"/>
    </xf>
    <xf numFmtId="0" fontId="3" fillId="3" borderId="8" xfId="0" applyFont="1" applyFill="1" applyBorder="1" applyAlignment="1">
      <alignment horizontal="center" vertical="top" wrapText="1"/>
    </xf>
    <xf numFmtId="0" fontId="3" fillId="3" borderId="26" xfId="0" applyFont="1" applyFill="1" applyBorder="1" applyAlignment="1">
      <alignment horizontal="center" vertical="top" wrapText="1"/>
    </xf>
    <xf numFmtId="0" fontId="3" fillId="3" borderId="4" xfId="0" applyFont="1" applyFill="1" applyBorder="1" applyAlignment="1">
      <alignment horizontal="center"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 vertical="top" wrapText="1"/>
    </xf>
    <xf numFmtId="0" fontId="11" fillId="0" borderId="4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11" fillId="0" borderId="2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9" xfId="0" applyFont="1" applyBorder="1" applyAlignment="1">
      <alignment horizontal="center" vertical="top" wrapText="1"/>
    </xf>
    <xf numFmtId="0" fontId="3" fillId="0" borderId="24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3" fillId="3" borderId="15" xfId="0" applyFont="1" applyFill="1" applyBorder="1" applyAlignment="1">
      <alignment horizontal="center" vertical="top" wrapText="1"/>
    </xf>
    <xf numFmtId="0" fontId="3" fillId="3" borderId="22" xfId="0" applyFont="1" applyFill="1" applyBorder="1" applyAlignment="1">
      <alignment horizontal="center" vertical="top" wrapText="1"/>
    </xf>
    <xf numFmtId="0" fontId="3" fillId="3" borderId="23" xfId="0" applyFont="1" applyFill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3" borderId="4" xfId="0" applyFont="1" applyFill="1" applyBorder="1" applyAlignment="1">
      <alignment horizontal="left" vertical="top" wrapText="1"/>
    </xf>
    <xf numFmtId="0" fontId="3" fillId="3" borderId="3" xfId="0" applyFont="1" applyFill="1" applyBorder="1" applyAlignment="1">
      <alignment horizontal="left" vertical="top" wrapText="1"/>
    </xf>
    <xf numFmtId="0" fontId="3" fillId="3" borderId="2" xfId="0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4" fillId="0" borderId="0" xfId="0" applyFont="1" applyAlignment="1">
      <alignment horizontal="right" vertical="top"/>
    </xf>
    <xf numFmtId="0" fontId="3" fillId="0" borderId="0" xfId="0" applyFont="1" applyAlignment="1">
      <alignment horizontal="center" vertical="top" wrapText="1"/>
    </xf>
    <xf numFmtId="0" fontId="2" fillId="0" borderId="19" xfId="0" applyFont="1" applyBorder="1" applyAlignment="1">
      <alignment horizontal="center" vertical="top" wrapText="1"/>
    </xf>
    <xf numFmtId="0" fontId="2" fillId="0" borderId="20" xfId="0" applyFont="1" applyBorder="1" applyAlignment="1">
      <alignment horizontal="center" vertical="top" wrapText="1"/>
    </xf>
    <xf numFmtId="0" fontId="2" fillId="0" borderId="21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left" vertical="top" wrapText="1"/>
    </xf>
    <xf numFmtId="0" fontId="10" fillId="0" borderId="2" xfId="0" applyFont="1" applyBorder="1" applyAlignment="1">
      <alignment horizontal="left" vertical="top" wrapText="1"/>
    </xf>
    <xf numFmtId="0" fontId="10" fillId="0" borderId="2" xfId="0" applyFont="1" applyBorder="1" applyAlignment="1">
      <alignment vertical="top" wrapText="1"/>
    </xf>
    <xf numFmtId="0" fontId="10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11" fillId="0" borderId="2" xfId="0" applyFont="1" applyBorder="1" applyAlignment="1">
      <alignment vertical="top" wrapText="1"/>
    </xf>
    <xf numFmtId="0" fontId="14" fillId="0" borderId="0" xfId="0" applyFont="1" applyAlignment="1">
      <alignment horizontal="right" vertical="top" wrapText="1"/>
    </xf>
    <xf numFmtId="0" fontId="4" fillId="10" borderId="1" xfId="0" applyFont="1" applyFill="1" applyBorder="1" applyAlignment="1">
      <alignment horizontal="center" vertical="top" wrapText="1"/>
    </xf>
    <xf numFmtId="0" fontId="1" fillId="10" borderId="1" xfId="0" applyFont="1" applyFill="1" applyBorder="1" applyAlignment="1">
      <alignment horizontal="center" vertical="top" wrapText="1"/>
    </xf>
    <xf numFmtId="0" fontId="1" fillId="12" borderId="2" xfId="0" applyFont="1" applyFill="1" applyBorder="1" applyAlignment="1">
      <alignment horizontal="center" vertical="top"/>
    </xf>
    <xf numFmtId="0" fontId="1" fillId="13" borderId="1" xfId="0" applyFont="1" applyFill="1" applyBorder="1" applyAlignment="1">
      <alignment horizontal="center" vertical="top" wrapText="1"/>
    </xf>
    <xf numFmtId="1" fontId="2" fillId="13" borderId="1" xfId="0" applyNumberFormat="1" applyFont="1" applyFill="1" applyBorder="1" applyAlignment="1">
      <alignment horizontal="center" vertical="top"/>
    </xf>
    <xf numFmtId="1" fontId="2" fillId="27" borderId="1" xfId="0" applyNumberFormat="1" applyFont="1" applyFill="1" applyBorder="1" applyAlignment="1">
      <alignment horizontal="center" vertical="top"/>
    </xf>
    <xf numFmtId="4" fontId="2" fillId="13" borderId="1" xfId="0" applyNumberFormat="1" applyFont="1" applyFill="1" applyBorder="1" applyAlignment="1">
      <alignment horizontal="center" vertical="top" wrapText="1"/>
    </xf>
  </cellXfs>
  <cellStyles count="2">
    <cellStyle name="Hipersaitas" xfId="1" builtinId="8"/>
    <cellStyle name="Įprastas" xfId="0" builtinId="0"/>
  </cellStyles>
  <dxfs count="0"/>
  <tableStyles count="0" defaultTableStyle="TableStyleMedium2" defaultPivotStyle="PivotStyleLight16"/>
  <colors>
    <mruColors>
      <color rgb="FFF0FCE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„Office 2013“ – 2022 m. tema">
  <a:themeElements>
    <a:clrScheme name="„Office“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„Office“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„Office“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94"/>
  <sheetViews>
    <sheetView showGridLines="0" tabSelected="1" topLeftCell="A172" zoomScaleNormal="100" workbookViewId="0">
      <selection activeCell="C191" sqref="C191:H191"/>
    </sheetView>
  </sheetViews>
  <sheetFormatPr defaultColWidth="9.109375" defaultRowHeight="13.2"/>
  <cols>
    <col min="1" max="1" width="2.5546875" style="2" customWidth="1"/>
    <col min="2" max="2" width="19" style="90" customWidth="1"/>
    <col min="3" max="3" width="49.33203125" style="92" customWidth="1"/>
    <col min="4" max="4" width="17.5546875" style="1" customWidth="1"/>
    <col min="5" max="7" width="14.6640625" style="1" customWidth="1"/>
    <col min="8" max="8" width="14.6640625" style="407" customWidth="1"/>
    <col min="9" max="16384" width="9.109375" style="2"/>
  </cols>
  <sheetData>
    <row r="1" spans="1:8" ht="19.5" customHeight="1">
      <c r="A1" s="575" t="s">
        <v>0</v>
      </c>
      <c r="B1" s="575"/>
      <c r="C1" s="575"/>
      <c r="D1" s="575"/>
      <c r="E1" s="575"/>
      <c r="F1" s="575"/>
      <c r="G1" s="575"/>
      <c r="H1" s="575"/>
    </row>
    <row r="2" spans="1:8" ht="39.6" customHeight="1">
      <c r="B2" s="576" t="s">
        <v>1</v>
      </c>
      <c r="C2" s="576"/>
      <c r="D2" s="576"/>
      <c r="E2" s="576"/>
      <c r="F2" s="576"/>
      <c r="G2" s="576"/>
      <c r="H2" s="576"/>
    </row>
    <row r="3" spans="1:8" ht="55.5" customHeight="1"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85" t="s">
        <v>8</v>
      </c>
    </row>
    <row r="4" spans="1:8">
      <c r="B4" s="410">
        <v>1</v>
      </c>
      <c r="C4" s="411">
        <v>2</v>
      </c>
      <c r="D4" s="411">
        <v>4</v>
      </c>
      <c r="E4" s="411">
        <v>5</v>
      </c>
      <c r="F4" s="411">
        <v>6</v>
      </c>
      <c r="G4" s="411">
        <v>7</v>
      </c>
      <c r="H4" s="386">
        <v>8</v>
      </c>
    </row>
    <row r="5" spans="1:8" ht="39.6">
      <c r="B5" s="57" t="s">
        <v>10</v>
      </c>
      <c r="C5" s="57" t="s">
        <v>11</v>
      </c>
      <c r="D5" s="7"/>
      <c r="E5" s="7"/>
      <c r="F5" s="7"/>
      <c r="G5" s="7"/>
      <c r="H5" s="387"/>
    </row>
    <row r="6" spans="1:8" ht="26.4">
      <c r="B6" s="292" t="s">
        <v>12</v>
      </c>
      <c r="C6" s="10" t="s">
        <v>13</v>
      </c>
      <c r="D6" s="12"/>
      <c r="E6" s="12"/>
      <c r="F6" s="12"/>
      <c r="G6" s="12"/>
      <c r="H6" s="388" t="s">
        <v>14</v>
      </c>
    </row>
    <row r="7" spans="1:8">
      <c r="B7" s="13"/>
      <c r="C7" s="13" t="s">
        <v>15</v>
      </c>
      <c r="D7" s="27">
        <f t="shared" ref="D7" si="0">D9+D10</f>
        <v>165</v>
      </c>
      <c r="E7" s="27">
        <f>E9</f>
        <v>200</v>
      </c>
      <c r="F7" s="27">
        <f t="shared" ref="F7:G7" si="1">F9</f>
        <v>200</v>
      </c>
      <c r="G7" s="27">
        <f t="shared" si="1"/>
        <v>220</v>
      </c>
      <c r="H7" s="385"/>
    </row>
    <row r="8" spans="1:8">
      <c r="B8" s="224"/>
      <c r="C8" s="20" t="s">
        <v>16</v>
      </c>
      <c r="D8" s="48"/>
      <c r="E8" s="48"/>
      <c r="F8" s="48"/>
      <c r="G8" s="48"/>
      <c r="H8" s="389"/>
    </row>
    <row r="9" spans="1:8" ht="20.399999999999999" customHeight="1">
      <c r="B9" s="224"/>
      <c r="C9" s="20" t="s">
        <v>17</v>
      </c>
      <c r="D9" s="48">
        <v>160</v>
      </c>
      <c r="E9" s="48">
        <v>200</v>
      </c>
      <c r="F9" s="48">
        <v>200</v>
      </c>
      <c r="G9" s="48">
        <v>220</v>
      </c>
      <c r="H9" s="389"/>
    </row>
    <row r="10" spans="1:8">
      <c r="B10" s="224"/>
      <c r="C10" s="160" t="s">
        <v>18</v>
      </c>
      <c r="D10" s="234">
        <v>5</v>
      </c>
      <c r="E10" s="234">
        <v>5</v>
      </c>
      <c r="F10" s="234">
        <v>5</v>
      </c>
      <c r="G10" s="234">
        <v>5</v>
      </c>
      <c r="H10" s="390"/>
    </row>
    <row r="11" spans="1:8" ht="26.4">
      <c r="B11" s="292" t="s">
        <v>19</v>
      </c>
      <c r="C11" s="10" t="s">
        <v>20</v>
      </c>
      <c r="D11" s="11"/>
      <c r="E11" s="11"/>
      <c r="F11" s="11"/>
      <c r="G11" s="11"/>
      <c r="H11" s="388" t="s">
        <v>21</v>
      </c>
    </row>
    <row r="12" spans="1:8">
      <c r="B12" s="572"/>
      <c r="C12" s="13" t="s">
        <v>15</v>
      </c>
      <c r="D12" s="27">
        <f t="shared" ref="D12" si="2">D14</f>
        <v>46</v>
      </c>
      <c r="E12" s="27">
        <f>E14</f>
        <v>50</v>
      </c>
      <c r="F12" s="27">
        <f t="shared" ref="F12:G12" si="3">F14</f>
        <v>100</v>
      </c>
      <c r="G12" s="27">
        <f t="shared" si="3"/>
        <v>100</v>
      </c>
      <c r="H12" s="385"/>
    </row>
    <row r="13" spans="1:8" ht="15.75" customHeight="1">
      <c r="B13" s="572"/>
      <c r="C13" s="20" t="s">
        <v>16</v>
      </c>
      <c r="D13" s="30"/>
      <c r="E13" s="30"/>
      <c r="F13" s="30"/>
      <c r="G13" s="30"/>
      <c r="H13" s="391"/>
    </row>
    <row r="14" spans="1:8" ht="26.4">
      <c r="B14" s="572"/>
      <c r="C14" s="20" t="s">
        <v>17</v>
      </c>
      <c r="D14" s="30">
        <v>46</v>
      </c>
      <c r="E14" s="30">
        <v>50</v>
      </c>
      <c r="F14" s="30">
        <v>100</v>
      </c>
      <c r="G14" s="30">
        <v>100</v>
      </c>
      <c r="H14" s="391"/>
    </row>
    <row r="15" spans="1:8" ht="26.4">
      <c r="B15" s="292" t="s">
        <v>22</v>
      </c>
      <c r="C15" s="10" t="s">
        <v>23</v>
      </c>
      <c r="D15" s="11"/>
      <c r="E15" s="11"/>
      <c r="F15" s="11"/>
      <c r="G15" s="11"/>
      <c r="H15" s="388" t="s">
        <v>24</v>
      </c>
    </row>
    <row r="16" spans="1:8">
      <c r="B16" s="568"/>
      <c r="C16" s="13" t="s">
        <v>15</v>
      </c>
      <c r="D16" s="27">
        <f t="shared" ref="D16" si="4">D18+D19</f>
        <v>527</v>
      </c>
      <c r="E16" s="27">
        <f>E18+E19</f>
        <v>157</v>
      </c>
      <c r="F16" s="27">
        <f t="shared" ref="F16:G16" si="5">F18+F19</f>
        <v>30</v>
      </c>
      <c r="G16" s="27">
        <f t="shared" si="5"/>
        <v>30</v>
      </c>
      <c r="H16" s="385"/>
    </row>
    <row r="17" spans="2:8">
      <c r="B17" s="568"/>
      <c r="C17" s="20" t="s">
        <v>16</v>
      </c>
      <c r="D17" s="30"/>
      <c r="E17" s="30"/>
      <c r="F17" s="30"/>
      <c r="G17" s="30"/>
      <c r="H17" s="391"/>
    </row>
    <row r="18" spans="2:8" ht="24.75" customHeight="1">
      <c r="B18" s="568"/>
      <c r="C18" s="20" t="s">
        <v>17</v>
      </c>
      <c r="D18" s="30">
        <v>327</v>
      </c>
      <c r="E18" s="30">
        <v>157</v>
      </c>
      <c r="F18" s="30">
        <v>30</v>
      </c>
      <c r="G18" s="30">
        <v>30</v>
      </c>
      <c r="H18" s="391"/>
    </row>
    <row r="19" spans="2:8" ht="18.75" customHeight="1">
      <c r="B19" s="412"/>
      <c r="C19" s="33" t="s">
        <v>25</v>
      </c>
      <c r="D19" s="36">
        <v>200</v>
      </c>
      <c r="E19" s="36">
        <v>0</v>
      </c>
      <c r="F19" s="36">
        <v>0</v>
      </c>
      <c r="G19" s="36">
        <v>0</v>
      </c>
      <c r="H19" s="392"/>
    </row>
    <row r="20" spans="2:8" ht="26.4">
      <c r="B20" s="292" t="s">
        <v>26</v>
      </c>
      <c r="C20" s="10" t="s">
        <v>27</v>
      </c>
      <c r="D20" s="11"/>
      <c r="E20" s="11"/>
      <c r="F20" s="11"/>
      <c r="G20" s="11"/>
      <c r="H20" s="388" t="s">
        <v>28</v>
      </c>
    </row>
    <row r="21" spans="2:8">
      <c r="B21" s="572"/>
      <c r="C21" s="13" t="s">
        <v>15</v>
      </c>
      <c r="D21" s="27">
        <v>40</v>
      </c>
      <c r="E21" s="27">
        <f>E23</f>
        <v>34</v>
      </c>
      <c r="F21" s="27">
        <f t="shared" ref="F21:G21" si="6">F23</f>
        <v>40</v>
      </c>
      <c r="G21" s="27">
        <f t="shared" si="6"/>
        <v>40</v>
      </c>
      <c r="H21" s="385"/>
    </row>
    <row r="22" spans="2:8">
      <c r="B22" s="572"/>
      <c r="C22" s="20" t="s">
        <v>16</v>
      </c>
      <c r="D22" s="30"/>
      <c r="E22" s="30"/>
      <c r="F22" s="30"/>
      <c r="G22" s="30"/>
      <c r="H22" s="391"/>
    </row>
    <row r="23" spans="2:8" ht="26.4">
      <c r="B23" s="572"/>
      <c r="C23" s="20" t="s">
        <v>17</v>
      </c>
      <c r="D23" s="30">
        <v>40</v>
      </c>
      <c r="E23" s="30">
        <v>34</v>
      </c>
      <c r="F23" s="30">
        <v>40</v>
      </c>
      <c r="G23" s="30">
        <v>40</v>
      </c>
      <c r="H23" s="391"/>
    </row>
    <row r="24" spans="2:8" ht="26.4">
      <c r="B24" s="413" t="s">
        <v>29</v>
      </c>
      <c r="C24" s="37" t="s">
        <v>30</v>
      </c>
      <c r="D24" s="233"/>
      <c r="E24" s="233"/>
      <c r="F24" s="233"/>
      <c r="G24" s="233"/>
      <c r="H24" s="393" t="s">
        <v>31</v>
      </c>
    </row>
    <row r="25" spans="2:8">
      <c r="B25" s="572"/>
      <c r="C25" s="13" t="s">
        <v>15</v>
      </c>
      <c r="D25" s="27">
        <f t="shared" ref="D25:G25" si="7">D27</f>
        <v>10</v>
      </c>
      <c r="E25" s="27">
        <f t="shared" si="7"/>
        <v>0</v>
      </c>
      <c r="F25" s="27">
        <f t="shared" si="7"/>
        <v>10</v>
      </c>
      <c r="G25" s="27">
        <f t="shared" si="7"/>
        <v>5</v>
      </c>
      <c r="H25" s="385"/>
    </row>
    <row r="26" spans="2:8">
      <c r="B26" s="572"/>
      <c r="C26" s="20" t="s">
        <v>16</v>
      </c>
      <c r="D26" s="30"/>
      <c r="E26" s="30"/>
      <c r="F26" s="30"/>
      <c r="G26" s="30"/>
      <c r="H26" s="391"/>
    </row>
    <row r="27" spans="2:8" ht="24.75" customHeight="1">
      <c r="B27" s="572"/>
      <c r="C27" s="20" t="s">
        <v>17</v>
      </c>
      <c r="D27" s="30">
        <v>10</v>
      </c>
      <c r="E27" s="30">
        <v>0</v>
      </c>
      <c r="F27" s="30">
        <v>10</v>
      </c>
      <c r="G27" s="30">
        <v>5</v>
      </c>
      <c r="H27" s="391"/>
    </row>
    <row r="28" spans="2:8" ht="44.25" customHeight="1">
      <c r="B28" s="57" t="s">
        <v>32</v>
      </c>
      <c r="C28" s="57" t="s">
        <v>33</v>
      </c>
      <c r="D28" s="131"/>
      <c r="E28" s="131"/>
      <c r="F28" s="131"/>
      <c r="G28" s="131"/>
      <c r="H28" s="387"/>
    </row>
    <row r="29" spans="2:8" ht="26.4">
      <c r="B29" s="413" t="s">
        <v>34</v>
      </c>
      <c r="C29" s="37" t="s">
        <v>35</v>
      </c>
      <c r="D29" s="233"/>
      <c r="E29" s="233"/>
      <c r="F29" s="233"/>
      <c r="G29" s="233"/>
      <c r="H29" s="393" t="s">
        <v>36</v>
      </c>
    </row>
    <row r="30" spans="2:8">
      <c r="B30" s="577"/>
      <c r="C30" s="13" t="s">
        <v>15</v>
      </c>
      <c r="D30" s="27">
        <f t="shared" ref="D30" si="8">D32+D33</f>
        <v>100</v>
      </c>
      <c r="E30" s="27">
        <f>E32+E33</f>
        <v>90</v>
      </c>
      <c r="F30" s="27">
        <f t="shared" ref="F30:G30" si="9">F32+F33</f>
        <v>180</v>
      </c>
      <c r="G30" s="27">
        <f t="shared" si="9"/>
        <v>180</v>
      </c>
      <c r="H30" s="385"/>
    </row>
    <row r="31" spans="2:8">
      <c r="B31" s="577"/>
      <c r="C31" s="20" t="s">
        <v>16</v>
      </c>
      <c r="D31" s="30"/>
      <c r="E31" s="30"/>
      <c r="F31" s="30"/>
      <c r="G31" s="30"/>
      <c r="H31" s="391"/>
    </row>
    <row r="32" spans="2:8" ht="24.75" customHeight="1">
      <c r="B32" s="577"/>
      <c r="C32" s="20" t="s">
        <v>17</v>
      </c>
      <c r="D32" s="30">
        <v>99</v>
      </c>
      <c r="E32" s="30">
        <v>90</v>
      </c>
      <c r="F32" s="30">
        <v>180</v>
      </c>
      <c r="G32" s="30">
        <v>180</v>
      </c>
      <c r="H32" s="391"/>
    </row>
    <row r="33" spans="2:8">
      <c r="B33" s="577"/>
      <c r="C33" s="414" t="s">
        <v>37</v>
      </c>
      <c r="D33" s="42">
        <v>1</v>
      </c>
      <c r="E33" s="42">
        <v>0</v>
      </c>
      <c r="F33" s="42">
        <v>0</v>
      </c>
      <c r="G33" s="42">
        <v>0</v>
      </c>
      <c r="H33" s="662"/>
    </row>
    <row r="34" spans="2:8" ht="26.25" customHeight="1">
      <c r="B34" s="292" t="s">
        <v>38</v>
      </c>
      <c r="C34" s="10" t="s">
        <v>39</v>
      </c>
      <c r="D34" s="25"/>
      <c r="E34" s="25"/>
      <c r="F34" s="25"/>
      <c r="G34" s="25"/>
      <c r="H34" s="395" t="s">
        <v>40</v>
      </c>
    </row>
    <row r="35" spans="2:8">
      <c r="B35" s="572"/>
      <c r="C35" s="13" t="s">
        <v>15</v>
      </c>
      <c r="D35" s="27">
        <f t="shared" ref="D35" si="10">D37</f>
        <v>77</v>
      </c>
      <c r="E35" s="27">
        <f>E37</f>
        <v>90</v>
      </c>
      <c r="F35" s="27">
        <f t="shared" ref="F35:G35" si="11">F37</f>
        <v>150</v>
      </c>
      <c r="G35" s="27">
        <f t="shared" si="11"/>
        <v>150</v>
      </c>
      <c r="H35" s="396"/>
    </row>
    <row r="36" spans="2:8">
      <c r="B36" s="572"/>
      <c r="C36" s="20" t="s">
        <v>16</v>
      </c>
      <c r="D36" s="17"/>
      <c r="E36" s="17"/>
      <c r="F36" s="17"/>
      <c r="G36" s="17"/>
      <c r="H36" s="394"/>
    </row>
    <row r="37" spans="2:8" ht="26.4">
      <c r="B37" s="572"/>
      <c r="C37" s="20" t="s">
        <v>17</v>
      </c>
      <c r="D37" s="48">
        <v>77</v>
      </c>
      <c r="E37" s="48">
        <v>90</v>
      </c>
      <c r="F37" s="48">
        <v>150</v>
      </c>
      <c r="G37" s="48">
        <v>150</v>
      </c>
      <c r="H37" s="394"/>
    </row>
    <row r="38" spans="2:8" ht="26.4">
      <c r="B38" s="292" t="s">
        <v>41</v>
      </c>
      <c r="C38" s="10" t="s">
        <v>42</v>
      </c>
      <c r="D38" s="25"/>
      <c r="E38" s="25"/>
      <c r="F38" s="25"/>
      <c r="G38" s="25"/>
      <c r="H38" s="395" t="s">
        <v>43</v>
      </c>
    </row>
    <row r="39" spans="2:8" ht="12.75" customHeight="1">
      <c r="B39" s="572"/>
      <c r="C39" s="13" t="s">
        <v>15</v>
      </c>
      <c r="D39" s="27">
        <f t="shared" ref="D39" si="12">D41</f>
        <v>27</v>
      </c>
      <c r="E39" s="27">
        <f>E41</f>
        <v>25</v>
      </c>
      <c r="F39" s="27">
        <f t="shared" ref="F39:G39" si="13">F41</f>
        <v>20</v>
      </c>
      <c r="G39" s="27">
        <f t="shared" si="13"/>
        <v>15</v>
      </c>
      <c r="H39" s="396"/>
    </row>
    <row r="40" spans="2:8">
      <c r="B40" s="572"/>
      <c r="C40" s="20" t="s">
        <v>16</v>
      </c>
      <c r="D40" s="17"/>
      <c r="E40" s="17"/>
      <c r="F40" s="17"/>
      <c r="G40" s="17"/>
      <c r="H40" s="394"/>
    </row>
    <row r="41" spans="2:8" ht="22.2" customHeight="1">
      <c r="B41" s="572"/>
      <c r="C41" s="20" t="s">
        <v>17</v>
      </c>
      <c r="D41" s="17">
        <v>27</v>
      </c>
      <c r="E41" s="17">
        <v>25</v>
      </c>
      <c r="F41" s="17">
        <v>20</v>
      </c>
      <c r="G41" s="17">
        <v>15</v>
      </c>
      <c r="H41" s="394"/>
    </row>
    <row r="42" spans="2:8" ht="26.4">
      <c r="B42" s="292" t="s">
        <v>44</v>
      </c>
      <c r="C42" s="10" t="s">
        <v>45</v>
      </c>
      <c r="D42" s="25"/>
      <c r="E42" s="25"/>
      <c r="F42" s="25"/>
      <c r="G42" s="25"/>
      <c r="H42" s="395" t="s">
        <v>46</v>
      </c>
    </row>
    <row r="43" spans="2:8">
      <c r="B43" s="572"/>
      <c r="C43" s="13" t="s">
        <v>15</v>
      </c>
      <c r="D43" s="27">
        <v>15</v>
      </c>
      <c r="E43" s="27">
        <f>E45</f>
        <v>6.2</v>
      </c>
      <c r="F43" s="27">
        <f t="shared" ref="F43:G43" si="14">F45</f>
        <v>8</v>
      </c>
      <c r="G43" s="27">
        <f t="shared" si="14"/>
        <v>8</v>
      </c>
      <c r="H43" s="396"/>
    </row>
    <row r="44" spans="2:8">
      <c r="B44" s="572"/>
      <c r="C44" s="20" t="s">
        <v>16</v>
      </c>
      <c r="D44" s="17"/>
      <c r="E44" s="17"/>
      <c r="F44" s="17"/>
      <c r="G44" s="17"/>
      <c r="H44" s="394"/>
    </row>
    <row r="45" spans="2:8" ht="24.75" customHeight="1">
      <c r="B45" s="572"/>
      <c r="C45" s="20" t="s">
        <v>17</v>
      </c>
      <c r="D45" s="48">
        <v>15</v>
      </c>
      <c r="E45" s="48">
        <v>6.2</v>
      </c>
      <c r="F45" s="48">
        <v>8</v>
      </c>
      <c r="G45" s="48">
        <v>8</v>
      </c>
      <c r="H45" s="394"/>
    </row>
    <row r="46" spans="2:8" ht="26.4">
      <c r="B46" s="292" t="s">
        <v>47</v>
      </c>
      <c r="C46" s="10" t="s">
        <v>48</v>
      </c>
      <c r="D46" s="25"/>
      <c r="E46" s="25"/>
      <c r="F46" s="25"/>
      <c r="G46" s="25"/>
      <c r="H46" s="395"/>
    </row>
    <row r="47" spans="2:8">
      <c r="B47" s="572"/>
      <c r="C47" s="13" t="s">
        <v>15</v>
      </c>
      <c r="D47" s="27">
        <v>98</v>
      </c>
      <c r="E47" s="27">
        <f>E49</f>
        <v>95</v>
      </c>
      <c r="F47" s="27">
        <f t="shared" ref="F47:G47" si="15">F49</f>
        <v>130</v>
      </c>
      <c r="G47" s="27">
        <f t="shared" si="15"/>
        <v>150</v>
      </c>
      <c r="H47" s="396"/>
    </row>
    <row r="48" spans="2:8">
      <c r="B48" s="572"/>
      <c r="C48" s="20" t="s">
        <v>16</v>
      </c>
      <c r="D48" s="17"/>
      <c r="E48" s="17"/>
      <c r="F48" s="17"/>
      <c r="G48" s="17"/>
      <c r="H48" s="394"/>
    </row>
    <row r="49" spans="2:8" ht="24.75" customHeight="1">
      <c r="B49" s="572"/>
      <c r="C49" s="20" t="s">
        <v>17</v>
      </c>
      <c r="D49" s="48">
        <v>98</v>
      </c>
      <c r="E49" s="48">
        <v>95</v>
      </c>
      <c r="F49" s="48">
        <v>130</v>
      </c>
      <c r="G49" s="258">
        <v>150</v>
      </c>
      <c r="H49" s="394"/>
    </row>
    <row r="50" spans="2:8" ht="26.4">
      <c r="B50" s="292" t="s">
        <v>49</v>
      </c>
      <c r="C50" s="10" t="s">
        <v>50</v>
      </c>
      <c r="D50" s="25"/>
      <c r="E50" s="25"/>
      <c r="F50" s="25"/>
      <c r="G50" s="25"/>
      <c r="H50" s="395" t="s">
        <v>51</v>
      </c>
    </row>
    <row r="51" spans="2:8">
      <c r="B51" s="572"/>
      <c r="C51" s="13" t="s">
        <v>15</v>
      </c>
      <c r="D51" s="27">
        <f t="shared" ref="D51:G51" si="16">D53</f>
        <v>36.299999999999997</v>
      </c>
      <c r="E51" s="27">
        <f t="shared" si="16"/>
        <v>5</v>
      </c>
      <c r="F51" s="27">
        <f t="shared" si="16"/>
        <v>0</v>
      </c>
      <c r="G51" s="27">
        <f t="shared" si="16"/>
        <v>0</v>
      </c>
      <c r="H51" s="394"/>
    </row>
    <row r="52" spans="2:8">
      <c r="B52" s="572"/>
      <c r="C52" s="20" t="s">
        <v>16</v>
      </c>
      <c r="D52" s="17"/>
      <c r="E52" s="17"/>
      <c r="F52" s="17"/>
      <c r="G52" s="17"/>
      <c r="H52" s="394"/>
    </row>
    <row r="53" spans="2:8" ht="26.4">
      <c r="B53" s="572"/>
      <c r="C53" s="20" t="s">
        <v>17</v>
      </c>
      <c r="D53" s="48">
        <v>36.299999999999997</v>
      </c>
      <c r="E53" s="48">
        <v>5</v>
      </c>
      <c r="F53" s="48">
        <v>0</v>
      </c>
      <c r="G53" s="48">
        <v>0</v>
      </c>
      <c r="H53" s="397"/>
    </row>
    <row r="54" spans="2:8">
      <c r="B54" s="10" t="s">
        <v>52</v>
      </c>
      <c r="C54" s="10" t="s">
        <v>53</v>
      </c>
      <c r="D54" s="25"/>
      <c r="E54" s="25"/>
      <c r="F54" s="25"/>
      <c r="G54" s="25"/>
      <c r="H54" s="395" t="s">
        <v>54</v>
      </c>
    </row>
    <row r="55" spans="2:8">
      <c r="B55" s="572"/>
      <c r="C55" s="13" t="s">
        <v>15</v>
      </c>
      <c r="D55" s="27">
        <f t="shared" ref="D55:G55" si="17">D57</f>
        <v>50</v>
      </c>
      <c r="E55" s="27">
        <f t="shared" si="17"/>
        <v>55</v>
      </c>
      <c r="F55" s="27">
        <f t="shared" si="17"/>
        <v>50</v>
      </c>
      <c r="G55" s="27">
        <f t="shared" si="17"/>
        <v>50</v>
      </c>
      <c r="H55" s="396"/>
    </row>
    <row r="56" spans="2:8">
      <c r="B56" s="572"/>
      <c r="C56" s="20" t="s">
        <v>16</v>
      </c>
      <c r="D56" s="17"/>
      <c r="E56" s="17"/>
      <c r="F56" s="17"/>
      <c r="G56" s="17"/>
      <c r="H56" s="394"/>
    </row>
    <row r="57" spans="2:8" ht="26.4">
      <c r="B57" s="572"/>
      <c r="C57" s="20" t="s">
        <v>17</v>
      </c>
      <c r="D57" s="17">
        <v>50</v>
      </c>
      <c r="E57" s="17">
        <v>55</v>
      </c>
      <c r="F57" s="17">
        <v>50</v>
      </c>
      <c r="G57" s="17">
        <v>50</v>
      </c>
      <c r="H57" s="394"/>
    </row>
    <row r="58" spans="2:8">
      <c r="B58" s="10" t="s">
        <v>55</v>
      </c>
      <c r="C58" s="10" t="s">
        <v>56</v>
      </c>
      <c r="D58" s="25"/>
      <c r="E58" s="25"/>
      <c r="F58" s="25"/>
      <c r="G58" s="25"/>
      <c r="H58" s="395"/>
    </row>
    <row r="59" spans="2:8">
      <c r="B59" s="572"/>
      <c r="C59" s="13" t="s">
        <v>15</v>
      </c>
      <c r="D59" s="27">
        <f t="shared" ref="D59" si="18">D61</f>
        <v>2</v>
      </c>
      <c r="E59" s="27">
        <f>E61</f>
        <v>14</v>
      </c>
      <c r="F59" s="27">
        <f t="shared" ref="F59:G59" si="19">F61</f>
        <v>10</v>
      </c>
      <c r="G59" s="27">
        <f t="shared" si="19"/>
        <v>2</v>
      </c>
      <c r="H59" s="663"/>
    </row>
    <row r="60" spans="2:8">
      <c r="B60" s="572"/>
      <c r="C60" s="20" t="s">
        <v>16</v>
      </c>
      <c r="D60" s="17"/>
      <c r="E60" s="17"/>
      <c r="F60" s="17"/>
      <c r="G60" s="17"/>
      <c r="H60" s="394"/>
    </row>
    <row r="61" spans="2:8" ht="26.4">
      <c r="B61" s="572"/>
      <c r="C61" s="20" t="s">
        <v>17</v>
      </c>
      <c r="D61" s="17">
        <v>2</v>
      </c>
      <c r="E61" s="17">
        <v>14</v>
      </c>
      <c r="F61" s="17">
        <v>10</v>
      </c>
      <c r="G61" s="17">
        <v>2</v>
      </c>
      <c r="H61" s="394"/>
    </row>
    <row r="62" spans="2:8">
      <c r="B62" s="10" t="s">
        <v>57</v>
      </c>
      <c r="C62" s="10" t="s">
        <v>58</v>
      </c>
      <c r="D62" s="25"/>
      <c r="E62" s="25"/>
      <c r="F62" s="25"/>
      <c r="G62" s="25"/>
      <c r="H62" s="395"/>
    </row>
    <row r="63" spans="2:8">
      <c r="B63" s="572"/>
      <c r="C63" s="13" t="s">
        <v>15</v>
      </c>
      <c r="D63" s="27">
        <f t="shared" ref="D63" si="20">D65</f>
        <v>10</v>
      </c>
      <c r="E63" s="27">
        <f>E65</f>
        <v>16</v>
      </c>
      <c r="F63" s="27">
        <f t="shared" ref="F63:G63" si="21">F65</f>
        <v>15</v>
      </c>
      <c r="G63" s="27">
        <f t="shared" si="21"/>
        <v>15</v>
      </c>
      <c r="H63" s="396"/>
    </row>
    <row r="64" spans="2:8">
      <c r="B64" s="572"/>
      <c r="C64" s="20" t="s">
        <v>16</v>
      </c>
      <c r="D64" s="17"/>
      <c r="E64" s="17"/>
      <c r="F64" s="17"/>
      <c r="G64" s="17"/>
      <c r="H64" s="394"/>
    </row>
    <row r="65" spans="2:8" ht="26.4">
      <c r="B65" s="572"/>
      <c r="C65" s="20" t="s">
        <v>17</v>
      </c>
      <c r="D65" s="17">
        <v>10</v>
      </c>
      <c r="E65" s="17">
        <v>16</v>
      </c>
      <c r="F65" s="17">
        <v>15</v>
      </c>
      <c r="G65" s="17">
        <v>15</v>
      </c>
      <c r="H65" s="394"/>
    </row>
    <row r="66" spans="2:8" ht="26.4">
      <c r="B66" s="10" t="s">
        <v>59</v>
      </c>
      <c r="C66" s="10" t="s">
        <v>60</v>
      </c>
      <c r="D66" s="25"/>
      <c r="E66" s="25"/>
      <c r="F66" s="25"/>
      <c r="G66" s="25"/>
      <c r="H66" s="395" t="s">
        <v>61</v>
      </c>
    </row>
    <row r="67" spans="2:8">
      <c r="B67" s="572"/>
      <c r="C67" s="13" t="s">
        <v>15</v>
      </c>
      <c r="D67" s="27">
        <f t="shared" ref="D67" si="22">D69</f>
        <v>70</v>
      </c>
      <c r="E67" s="27">
        <f>E69</f>
        <v>12</v>
      </c>
      <c r="F67" s="27">
        <f t="shared" ref="F67:G67" si="23">F69</f>
        <v>150</v>
      </c>
      <c r="G67" s="27">
        <f t="shared" si="23"/>
        <v>150</v>
      </c>
      <c r="H67" s="396"/>
    </row>
    <row r="68" spans="2:8">
      <c r="B68" s="572"/>
      <c r="C68" s="20" t="s">
        <v>16</v>
      </c>
      <c r="D68" s="17"/>
      <c r="E68" s="17"/>
      <c r="F68" s="17"/>
      <c r="G68" s="17"/>
      <c r="H68" s="394"/>
    </row>
    <row r="69" spans="2:8" ht="24.75" customHeight="1">
      <c r="B69" s="572"/>
      <c r="C69" s="20" t="s">
        <v>17</v>
      </c>
      <c r="D69" s="48">
        <v>70</v>
      </c>
      <c r="E69" s="48">
        <v>12</v>
      </c>
      <c r="F69" s="48">
        <v>150</v>
      </c>
      <c r="G69" s="48">
        <v>150</v>
      </c>
      <c r="H69" s="394"/>
    </row>
    <row r="70" spans="2:8" ht="26.4">
      <c r="B70" s="415" t="s">
        <v>62</v>
      </c>
      <c r="C70" s="57" t="s">
        <v>63</v>
      </c>
      <c r="D70" s="40"/>
      <c r="E70" s="40"/>
      <c r="F70" s="40"/>
      <c r="G70" s="40"/>
      <c r="H70" s="398"/>
    </row>
    <row r="71" spans="2:8" ht="26.4">
      <c r="B71" s="10" t="s">
        <v>64</v>
      </c>
      <c r="C71" s="10" t="s">
        <v>65</v>
      </c>
      <c r="D71" s="25"/>
      <c r="E71" s="25"/>
      <c r="F71" s="25"/>
      <c r="G71" s="25"/>
      <c r="H71" s="395" t="s">
        <v>66</v>
      </c>
    </row>
    <row r="72" spans="2:8" ht="17.25" customHeight="1">
      <c r="B72" s="572"/>
      <c r="C72" s="13" t="s">
        <v>15</v>
      </c>
      <c r="D72" s="27">
        <f t="shared" ref="D72" si="24">D74</f>
        <v>42</v>
      </c>
      <c r="E72" s="27">
        <f>E74</f>
        <v>45</v>
      </c>
      <c r="F72" s="27">
        <f t="shared" ref="F72:G72" si="25">F74</f>
        <v>100</v>
      </c>
      <c r="G72" s="27">
        <f t="shared" si="25"/>
        <v>100</v>
      </c>
      <c r="H72" s="396"/>
    </row>
    <row r="73" spans="2:8">
      <c r="B73" s="572"/>
      <c r="C73" s="20" t="s">
        <v>16</v>
      </c>
      <c r="D73" s="17"/>
      <c r="E73" s="17"/>
      <c r="F73" s="17"/>
      <c r="G73" s="17"/>
      <c r="H73" s="394"/>
    </row>
    <row r="74" spans="2:8" ht="26.4">
      <c r="B74" s="572"/>
      <c r="C74" s="20" t="s">
        <v>17</v>
      </c>
      <c r="D74" s="17">
        <v>42</v>
      </c>
      <c r="E74" s="17">
        <v>45</v>
      </c>
      <c r="F74" s="17">
        <v>100</v>
      </c>
      <c r="G74" s="17">
        <v>100</v>
      </c>
      <c r="H74" s="394"/>
    </row>
    <row r="75" spans="2:8">
      <c r="B75" s="10" t="s">
        <v>67</v>
      </c>
      <c r="C75" s="10" t="s">
        <v>68</v>
      </c>
      <c r="D75" s="25"/>
      <c r="E75" s="25"/>
      <c r="F75" s="25"/>
      <c r="G75" s="25"/>
      <c r="H75" s="395"/>
    </row>
    <row r="76" spans="2:8">
      <c r="B76" s="572"/>
      <c r="C76" s="13" t="s">
        <v>15</v>
      </c>
      <c r="D76" s="27">
        <f t="shared" ref="D76:G76" si="26">D78</f>
        <v>0</v>
      </c>
      <c r="E76" s="27">
        <f t="shared" si="26"/>
        <v>0</v>
      </c>
      <c r="F76" s="27">
        <f t="shared" si="26"/>
        <v>0</v>
      </c>
      <c r="G76" s="27">
        <f t="shared" si="26"/>
        <v>0</v>
      </c>
      <c r="H76" s="396"/>
    </row>
    <row r="77" spans="2:8">
      <c r="B77" s="572"/>
      <c r="C77" s="20" t="s">
        <v>16</v>
      </c>
      <c r="D77" s="17"/>
      <c r="E77" s="17"/>
      <c r="F77" s="17"/>
      <c r="G77" s="17"/>
      <c r="H77" s="394"/>
    </row>
    <row r="78" spans="2:8" ht="26.4">
      <c r="B78" s="572"/>
      <c r="C78" s="20" t="s">
        <v>17</v>
      </c>
      <c r="D78" s="17">
        <v>0</v>
      </c>
      <c r="E78" s="17">
        <v>0</v>
      </c>
      <c r="F78" s="17">
        <v>0</v>
      </c>
      <c r="G78" s="17">
        <v>0</v>
      </c>
      <c r="H78" s="394"/>
    </row>
    <row r="79" spans="2:8" ht="26.4">
      <c r="B79" s="10" t="s">
        <v>69</v>
      </c>
      <c r="C79" s="10" t="s">
        <v>70</v>
      </c>
      <c r="D79" s="25"/>
      <c r="E79" s="25"/>
      <c r="F79" s="25"/>
      <c r="G79" s="25"/>
      <c r="H79" s="395" t="s">
        <v>71</v>
      </c>
    </row>
    <row r="80" spans="2:8">
      <c r="B80" s="572"/>
      <c r="C80" s="13" t="s">
        <v>15</v>
      </c>
      <c r="D80" s="27">
        <f t="shared" ref="D80" si="27">D82</f>
        <v>30</v>
      </c>
      <c r="E80" s="27">
        <f>E82</f>
        <v>110</v>
      </c>
      <c r="F80" s="27">
        <f t="shared" ref="F80:G80" si="28">F82</f>
        <v>10</v>
      </c>
      <c r="G80" s="27">
        <f t="shared" si="28"/>
        <v>10</v>
      </c>
      <c r="H80" s="396"/>
    </row>
    <row r="81" spans="1:8">
      <c r="B81" s="572"/>
      <c r="C81" s="20" t="s">
        <v>16</v>
      </c>
      <c r="D81" s="17"/>
      <c r="E81" s="17"/>
      <c r="F81" s="17"/>
      <c r="G81" s="17"/>
      <c r="H81" s="394"/>
    </row>
    <row r="82" spans="1:8" ht="27.75" customHeight="1">
      <c r="B82" s="572"/>
      <c r="C82" s="20" t="s">
        <v>17</v>
      </c>
      <c r="D82" s="17">
        <v>30</v>
      </c>
      <c r="E82" s="17">
        <v>110</v>
      </c>
      <c r="F82" s="17">
        <v>10</v>
      </c>
      <c r="G82" s="17">
        <v>10</v>
      </c>
      <c r="H82" s="394"/>
    </row>
    <row r="83" spans="1:8" ht="39.6">
      <c r="B83" s="10" t="s">
        <v>72</v>
      </c>
      <c r="C83" s="10" t="s">
        <v>73</v>
      </c>
      <c r="D83" s="25"/>
      <c r="E83" s="25"/>
      <c r="F83" s="25"/>
      <c r="G83" s="25"/>
      <c r="H83" s="395" t="s">
        <v>71</v>
      </c>
    </row>
    <row r="84" spans="1:8" s="64" customFormat="1">
      <c r="A84" s="2"/>
      <c r="B84" s="577" t="s">
        <v>74</v>
      </c>
      <c r="C84" s="13" t="s">
        <v>15</v>
      </c>
      <c r="D84" s="27">
        <f t="shared" ref="D84:G84" si="29">D86+D87</f>
        <v>16.2</v>
      </c>
      <c r="E84" s="27">
        <f t="shared" si="29"/>
        <v>0</v>
      </c>
      <c r="F84" s="27">
        <f t="shared" si="29"/>
        <v>0</v>
      </c>
      <c r="G84" s="27">
        <f t="shared" si="29"/>
        <v>0</v>
      </c>
      <c r="H84" s="396"/>
    </row>
    <row r="85" spans="1:8" s="64" customFormat="1">
      <c r="A85" s="2"/>
      <c r="B85" s="577"/>
      <c r="C85" s="20" t="s">
        <v>16</v>
      </c>
      <c r="D85" s="17"/>
      <c r="E85" s="17"/>
      <c r="F85" s="17"/>
      <c r="G85" s="17"/>
      <c r="H85" s="394"/>
    </row>
    <row r="86" spans="1:8" s="64" customFormat="1" ht="26.4">
      <c r="A86" s="2"/>
      <c r="B86" s="577"/>
      <c r="C86" s="20" t="s">
        <v>17</v>
      </c>
      <c r="D86" s="17">
        <v>16.2</v>
      </c>
      <c r="E86" s="17">
        <v>0</v>
      </c>
      <c r="F86" s="17">
        <v>0</v>
      </c>
      <c r="G86" s="17">
        <v>0</v>
      </c>
      <c r="H86" s="394"/>
    </row>
    <row r="87" spans="1:8">
      <c r="B87" s="577"/>
      <c r="C87" s="61" t="s">
        <v>37</v>
      </c>
      <c r="D87" s="62">
        <v>0</v>
      </c>
      <c r="E87" s="62">
        <v>0</v>
      </c>
      <c r="F87" s="62">
        <v>0</v>
      </c>
      <c r="G87" s="62">
        <v>0</v>
      </c>
      <c r="H87" s="399"/>
    </row>
    <row r="88" spans="1:8">
      <c r="B88" s="10" t="s">
        <v>75</v>
      </c>
      <c r="C88" s="10" t="s">
        <v>76</v>
      </c>
      <c r="D88" s="25"/>
      <c r="E88" s="25"/>
      <c r="F88" s="25"/>
      <c r="G88" s="25"/>
      <c r="H88" s="395"/>
    </row>
    <row r="89" spans="1:8">
      <c r="B89" s="224"/>
      <c r="C89" s="13" t="s">
        <v>15</v>
      </c>
      <c r="D89" s="63">
        <f t="shared" ref="D89:G89" si="30">D91+D92+D93</f>
        <v>3600.2000000000003</v>
      </c>
      <c r="E89" s="63">
        <f t="shared" si="30"/>
        <v>3673.9</v>
      </c>
      <c r="F89" s="63">
        <f t="shared" si="30"/>
        <v>3683.9</v>
      </c>
      <c r="G89" s="63">
        <f t="shared" si="30"/>
        <v>3683.9</v>
      </c>
      <c r="H89" s="400"/>
    </row>
    <row r="90" spans="1:8">
      <c r="B90" s="224"/>
      <c r="C90" s="20" t="s">
        <v>16</v>
      </c>
      <c r="D90" s="66"/>
      <c r="E90" s="66"/>
      <c r="F90" s="66"/>
      <c r="G90" s="66"/>
      <c r="H90" s="394"/>
    </row>
    <row r="91" spans="1:8" ht="26.4">
      <c r="B91" s="224"/>
      <c r="C91" s="20" t="s">
        <v>17</v>
      </c>
      <c r="D91" s="303">
        <v>3080.5</v>
      </c>
      <c r="E91" s="30">
        <v>3090</v>
      </c>
      <c r="F91" s="30">
        <v>3100</v>
      </c>
      <c r="G91" s="30">
        <v>3100</v>
      </c>
      <c r="H91" s="394"/>
    </row>
    <row r="92" spans="1:8">
      <c r="B92" s="224"/>
      <c r="C92" s="61" t="s">
        <v>37</v>
      </c>
      <c r="D92" s="67">
        <v>29.4</v>
      </c>
      <c r="E92" s="67">
        <v>29.4</v>
      </c>
      <c r="F92" s="67">
        <v>29.4</v>
      </c>
      <c r="G92" s="67">
        <v>29.4</v>
      </c>
      <c r="H92" s="399"/>
    </row>
    <row r="93" spans="1:8">
      <c r="B93" s="224"/>
      <c r="C93" s="69" t="s">
        <v>77</v>
      </c>
      <c r="D93" s="70">
        <v>490.3</v>
      </c>
      <c r="E93" s="70">
        <v>554.5</v>
      </c>
      <c r="F93" s="70">
        <v>554.5</v>
      </c>
      <c r="G93" s="70">
        <v>554.5</v>
      </c>
      <c r="H93" s="401"/>
    </row>
    <row r="94" spans="1:8" ht="39.6">
      <c r="B94" s="415" t="s">
        <v>78</v>
      </c>
      <c r="C94" s="57" t="s">
        <v>79</v>
      </c>
      <c r="D94" s="40"/>
      <c r="E94" s="40"/>
      <c r="F94" s="40"/>
      <c r="G94" s="40"/>
      <c r="H94" s="398"/>
    </row>
    <row r="95" spans="1:8" ht="15" customHeight="1">
      <c r="B95" s="10" t="s">
        <v>80</v>
      </c>
      <c r="C95" s="10" t="s">
        <v>81</v>
      </c>
      <c r="D95" s="25"/>
      <c r="E95" s="25"/>
      <c r="F95" s="25"/>
      <c r="G95" s="25"/>
      <c r="H95" s="395" t="s">
        <v>28</v>
      </c>
    </row>
    <row r="96" spans="1:8">
      <c r="B96" s="572"/>
      <c r="C96" s="13" t="s">
        <v>15</v>
      </c>
      <c r="D96" s="27">
        <v>90</v>
      </c>
      <c r="E96" s="27">
        <f>E98</f>
        <v>50</v>
      </c>
      <c r="F96" s="27">
        <f t="shared" ref="F96:G96" si="31">F98</f>
        <v>48</v>
      </c>
      <c r="G96" s="27">
        <f t="shared" si="31"/>
        <v>48</v>
      </c>
      <c r="H96" s="396"/>
    </row>
    <row r="97" spans="2:8">
      <c r="B97" s="572"/>
      <c r="C97" s="20" t="s">
        <v>16</v>
      </c>
      <c r="D97" s="17"/>
      <c r="E97" s="17"/>
      <c r="F97" s="17"/>
      <c r="G97" s="17"/>
      <c r="H97" s="394"/>
    </row>
    <row r="98" spans="2:8" ht="26.4">
      <c r="B98" s="572"/>
      <c r="C98" s="20" t="s">
        <v>17</v>
      </c>
      <c r="D98" s="17">
        <v>90</v>
      </c>
      <c r="E98" s="17">
        <v>50</v>
      </c>
      <c r="F98" s="17">
        <v>48</v>
      </c>
      <c r="G98" s="17">
        <v>48</v>
      </c>
      <c r="H98" s="394"/>
    </row>
    <row r="99" spans="2:8" ht="26.4">
      <c r="B99" s="10" t="s">
        <v>82</v>
      </c>
      <c r="C99" s="10" t="s">
        <v>83</v>
      </c>
      <c r="D99" s="25"/>
      <c r="E99" s="25"/>
      <c r="F99" s="25"/>
      <c r="G99" s="25"/>
      <c r="H99" s="395"/>
    </row>
    <row r="100" spans="2:8">
      <c r="B100" s="571"/>
      <c r="C100" s="181" t="s">
        <v>15</v>
      </c>
      <c r="D100" s="63">
        <f t="shared" ref="D100:G100" si="32">D102+D103</f>
        <v>170</v>
      </c>
      <c r="E100" s="63">
        <f t="shared" si="32"/>
        <v>307</v>
      </c>
      <c r="F100" s="63">
        <f t="shared" si="32"/>
        <v>1390</v>
      </c>
      <c r="G100" s="63">
        <f t="shared" si="32"/>
        <v>0</v>
      </c>
      <c r="H100" s="396"/>
    </row>
    <row r="101" spans="2:8">
      <c r="B101" s="571"/>
      <c r="C101" s="20" t="s">
        <v>16</v>
      </c>
      <c r="D101" s="17"/>
      <c r="E101" s="17"/>
      <c r="F101" s="17"/>
      <c r="G101" s="17"/>
      <c r="H101" s="394"/>
    </row>
    <row r="102" spans="2:8" ht="26.4">
      <c r="B102" s="571"/>
      <c r="C102" s="20" t="s">
        <v>17</v>
      </c>
      <c r="D102" s="17">
        <v>170</v>
      </c>
      <c r="E102" s="17">
        <v>166</v>
      </c>
      <c r="F102" s="17">
        <v>1000</v>
      </c>
      <c r="G102" s="17">
        <v>0</v>
      </c>
      <c r="H102" s="394"/>
    </row>
    <row r="103" spans="2:8" ht="26.4">
      <c r="B103" s="571"/>
      <c r="C103" s="33" t="s">
        <v>25</v>
      </c>
      <c r="D103" s="34">
        <v>0</v>
      </c>
      <c r="E103" s="34">
        <v>141</v>
      </c>
      <c r="F103" s="34">
        <v>390</v>
      </c>
      <c r="G103" s="34">
        <v>0</v>
      </c>
      <c r="H103" s="402"/>
    </row>
    <row r="104" spans="2:8" ht="26.25" customHeight="1">
      <c r="B104" s="10" t="s">
        <v>84</v>
      </c>
      <c r="C104" s="10" t="s">
        <v>85</v>
      </c>
      <c r="D104" s="25"/>
      <c r="E104" s="25"/>
      <c r="F104" s="25"/>
      <c r="G104" s="25"/>
      <c r="H104" s="395"/>
    </row>
    <row r="105" spans="2:8">
      <c r="B105" s="571"/>
      <c r="C105" s="13" t="s">
        <v>15</v>
      </c>
      <c r="D105" s="63">
        <f>D107+D108</f>
        <v>120</v>
      </c>
      <c r="E105" s="63">
        <f>E107+E108</f>
        <v>470</v>
      </c>
      <c r="F105" s="63">
        <f t="shared" ref="F105:G105" si="33">F107+F108</f>
        <v>1000</v>
      </c>
      <c r="G105" s="63">
        <f t="shared" si="33"/>
        <v>160</v>
      </c>
      <c r="H105" s="396"/>
    </row>
    <row r="106" spans="2:8">
      <c r="B106" s="571"/>
      <c r="C106" s="20" t="s">
        <v>16</v>
      </c>
      <c r="D106" s="43"/>
      <c r="E106" s="43"/>
      <c r="F106" s="43"/>
      <c r="G106" s="43"/>
      <c r="H106" s="394"/>
    </row>
    <row r="107" spans="2:8" ht="26.4">
      <c r="B107" s="571"/>
      <c r="C107" s="20" t="s">
        <v>17</v>
      </c>
      <c r="D107" s="17">
        <v>120</v>
      </c>
      <c r="E107" s="17">
        <v>300</v>
      </c>
      <c r="F107" s="17">
        <v>600</v>
      </c>
      <c r="G107" s="17">
        <v>100</v>
      </c>
      <c r="H107" s="394"/>
    </row>
    <row r="108" spans="2:8" ht="26.4">
      <c r="B108" s="571"/>
      <c r="C108" s="33" t="s">
        <v>25</v>
      </c>
      <c r="D108" s="34">
        <v>0</v>
      </c>
      <c r="E108" s="34">
        <v>170</v>
      </c>
      <c r="F108" s="34">
        <v>400</v>
      </c>
      <c r="G108" s="34">
        <v>60</v>
      </c>
      <c r="H108" s="402"/>
    </row>
    <row r="109" spans="2:8">
      <c r="B109" s="10" t="s">
        <v>86</v>
      </c>
      <c r="C109" s="10" t="s">
        <v>87</v>
      </c>
      <c r="D109" s="25"/>
      <c r="E109" s="25"/>
      <c r="F109" s="25"/>
      <c r="G109" s="25"/>
      <c r="H109" s="395"/>
    </row>
    <row r="110" spans="2:8">
      <c r="B110" s="571"/>
      <c r="C110" s="13" t="s">
        <v>15</v>
      </c>
      <c r="D110" s="63">
        <f>D112+D113</f>
        <v>120</v>
      </c>
      <c r="E110" s="63">
        <f>E112+E113</f>
        <v>0</v>
      </c>
      <c r="F110" s="63">
        <f t="shared" ref="F110:G110" si="34">F112+F113</f>
        <v>370</v>
      </c>
      <c r="G110" s="63">
        <f t="shared" si="34"/>
        <v>370</v>
      </c>
      <c r="H110" s="396"/>
    </row>
    <row r="111" spans="2:8">
      <c r="B111" s="571"/>
      <c r="C111" s="20" t="s">
        <v>16</v>
      </c>
      <c r="D111" s="43"/>
      <c r="E111" s="43"/>
      <c r="F111" s="43"/>
      <c r="G111" s="43"/>
      <c r="H111" s="394"/>
    </row>
    <row r="112" spans="2:8" ht="26.4">
      <c r="B112" s="571"/>
      <c r="C112" s="20" t="s">
        <v>17</v>
      </c>
      <c r="D112" s="17">
        <v>120</v>
      </c>
      <c r="E112" s="17">
        <v>0</v>
      </c>
      <c r="F112" s="17">
        <v>150</v>
      </c>
      <c r="G112" s="17">
        <v>150</v>
      </c>
      <c r="H112" s="394"/>
    </row>
    <row r="113" spans="1:8" ht="13.2" customHeight="1">
      <c r="B113" s="571"/>
      <c r="C113" s="61" t="s">
        <v>37</v>
      </c>
      <c r="D113" s="62">
        <v>0</v>
      </c>
      <c r="E113" s="62">
        <v>0</v>
      </c>
      <c r="F113" s="62">
        <v>220</v>
      </c>
      <c r="G113" s="62">
        <v>220</v>
      </c>
      <c r="H113" s="399"/>
    </row>
    <row r="114" spans="1:8" ht="13.2" customHeight="1">
      <c r="A114" s="304"/>
      <c r="B114" s="305" t="s">
        <v>88</v>
      </c>
      <c r="C114" s="305" t="s">
        <v>89</v>
      </c>
      <c r="D114" s="416" t="s">
        <v>90</v>
      </c>
      <c r="E114" s="416" t="s">
        <v>90</v>
      </c>
      <c r="F114" s="416" t="s">
        <v>90</v>
      </c>
      <c r="G114" s="416" t="s">
        <v>90</v>
      </c>
      <c r="H114" s="417" t="s">
        <v>91</v>
      </c>
    </row>
    <row r="115" spans="1:8" ht="13.2" customHeight="1">
      <c r="B115" s="577"/>
      <c r="C115" s="13" t="s">
        <v>15</v>
      </c>
      <c r="D115" s="27">
        <v>10</v>
      </c>
      <c r="E115" s="27">
        <f t="shared" ref="E115:G115" si="35">E117</f>
        <v>5</v>
      </c>
      <c r="F115" s="27">
        <f t="shared" si="35"/>
        <v>40</v>
      </c>
      <c r="G115" s="27">
        <f t="shared" si="35"/>
        <v>40</v>
      </c>
      <c r="H115" s="396"/>
    </row>
    <row r="116" spans="1:8" ht="13.2" customHeight="1">
      <c r="B116" s="577"/>
      <c r="C116" s="20" t="s">
        <v>16</v>
      </c>
      <c r="D116" s="17"/>
      <c r="E116" s="17"/>
      <c r="F116" s="17"/>
      <c r="G116" s="17"/>
      <c r="H116" s="394"/>
    </row>
    <row r="117" spans="1:8" ht="27.75" customHeight="1">
      <c r="B117" s="577"/>
      <c r="C117" s="20" t="s">
        <v>17</v>
      </c>
      <c r="D117" s="48">
        <v>10</v>
      </c>
      <c r="E117" s="48">
        <v>5</v>
      </c>
      <c r="F117" s="48">
        <v>40</v>
      </c>
      <c r="G117" s="48">
        <v>40</v>
      </c>
      <c r="H117" s="394"/>
    </row>
    <row r="118" spans="1:8">
      <c r="B118" s="10" t="s">
        <v>92</v>
      </c>
      <c r="C118" s="10" t="s">
        <v>93</v>
      </c>
      <c r="D118" s="25"/>
      <c r="E118" s="25"/>
      <c r="F118" s="25"/>
      <c r="G118" s="25"/>
      <c r="H118" s="395"/>
    </row>
    <row r="119" spans="1:8" ht="16.5" customHeight="1">
      <c r="B119" s="572"/>
      <c r="C119" s="13" t="s">
        <v>15</v>
      </c>
      <c r="D119" s="27">
        <v>50</v>
      </c>
      <c r="E119" s="27">
        <f>E121</f>
        <v>15</v>
      </c>
      <c r="F119" s="27">
        <f t="shared" ref="F119:G119" si="36">F121</f>
        <v>100</v>
      </c>
      <c r="G119" s="27">
        <f t="shared" si="36"/>
        <v>100</v>
      </c>
      <c r="H119" s="400"/>
    </row>
    <row r="120" spans="1:8">
      <c r="B120" s="572"/>
      <c r="C120" s="20" t="s">
        <v>16</v>
      </c>
      <c r="D120" s="17"/>
      <c r="E120" s="17"/>
      <c r="F120" s="17"/>
      <c r="G120" s="17"/>
      <c r="H120" s="394"/>
    </row>
    <row r="121" spans="1:8" ht="31.5" customHeight="1">
      <c r="B121" s="572"/>
      <c r="C121" s="20" t="s">
        <v>17</v>
      </c>
      <c r="D121" s="17">
        <v>50</v>
      </c>
      <c r="E121" s="17">
        <v>15</v>
      </c>
      <c r="F121" s="17">
        <v>100</v>
      </c>
      <c r="G121" s="17">
        <v>100</v>
      </c>
      <c r="H121" s="394"/>
    </row>
    <row r="122" spans="1:8" ht="15" customHeight="1">
      <c r="B122" s="10" t="s">
        <v>94</v>
      </c>
      <c r="C122" s="10" t="s">
        <v>95</v>
      </c>
      <c r="D122" s="25"/>
      <c r="E122" s="25"/>
      <c r="F122" s="25"/>
      <c r="G122" s="25"/>
      <c r="H122" s="395"/>
    </row>
    <row r="123" spans="1:8">
      <c r="B123" s="572"/>
      <c r="C123" s="13" t="s">
        <v>15</v>
      </c>
      <c r="D123" s="27">
        <f t="shared" ref="D123" si="37">D125</f>
        <v>75</v>
      </c>
      <c r="E123" s="27">
        <f>E125</f>
        <v>70</v>
      </c>
      <c r="F123" s="27">
        <f t="shared" ref="F123:G123" si="38">F125</f>
        <v>200</v>
      </c>
      <c r="G123" s="27">
        <f t="shared" si="38"/>
        <v>200</v>
      </c>
      <c r="H123" s="400"/>
    </row>
    <row r="124" spans="1:8">
      <c r="B124" s="572"/>
      <c r="C124" s="20" t="s">
        <v>16</v>
      </c>
      <c r="D124" s="17"/>
      <c r="E124" s="17"/>
      <c r="F124" s="17"/>
      <c r="G124" s="17"/>
      <c r="H124" s="394"/>
    </row>
    <row r="125" spans="1:8" ht="26.4">
      <c r="B125" s="572"/>
      <c r="C125" s="20" t="s">
        <v>17</v>
      </c>
      <c r="D125" s="17">
        <v>75</v>
      </c>
      <c r="E125" s="17">
        <v>70</v>
      </c>
      <c r="F125" s="17">
        <v>200</v>
      </c>
      <c r="G125" s="17">
        <v>200</v>
      </c>
      <c r="H125" s="394"/>
    </row>
    <row r="126" spans="1:8" ht="15" customHeight="1">
      <c r="B126" s="10" t="s">
        <v>96</v>
      </c>
      <c r="C126" s="10" t="s">
        <v>97</v>
      </c>
      <c r="D126" s="25"/>
      <c r="E126" s="25"/>
      <c r="F126" s="25"/>
      <c r="G126" s="25"/>
      <c r="H126" s="395" t="s">
        <v>98</v>
      </c>
    </row>
    <row r="127" spans="1:8" ht="25.5" customHeight="1">
      <c r="B127" s="572"/>
      <c r="C127" s="13" t="s">
        <v>15</v>
      </c>
      <c r="D127" s="27">
        <v>210</v>
      </c>
      <c r="E127" s="27">
        <f>E129</f>
        <v>150</v>
      </c>
      <c r="F127" s="27">
        <f t="shared" ref="F127:G127" si="39">F129</f>
        <v>250</v>
      </c>
      <c r="G127" s="27">
        <f t="shared" si="39"/>
        <v>250</v>
      </c>
      <c r="H127" s="400"/>
    </row>
    <row r="128" spans="1:8">
      <c r="B128" s="572"/>
      <c r="C128" s="20" t="s">
        <v>16</v>
      </c>
      <c r="D128" s="17"/>
      <c r="E128" s="17"/>
      <c r="F128" s="17"/>
      <c r="G128" s="17"/>
      <c r="H128" s="394"/>
    </row>
    <row r="129" spans="2:8" ht="26.4">
      <c r="B129" s="572"/>
      <c r="C129" s="20" t="s">
        <v>17</v>
      </c>
      <c r="D129" s="17">
        <v>200</v>
      </c>
      <c r="E129" s="17">
        <v>150</v>
      </c>
      <c r="F129" s="17">
        <v>250</v>
      </c>
      <c r="G129" s="17">
        <v>250</v>
      </c>
      <c r="H129" s="394"/>
    </row>
    <row r="130" spans="2:8" ht="15" customHeight="1">
      <c r="B130" s="10" t="s">
        <v>99</v>
      </c>
      <c r="C130" s="10" t="s">
        <v>100</v>
      </c>
      <c r="D130" s="25"/>
      <c r="E130" s="25"/>
      <c r="F130" s="25"/>
      <c r="G130" s="25"/>
      <c r="H130" s="395"/>
    </row>
    <row r="131" spans="2:8">
      <c r="B131" s="572"/>
      <c r="C131" s="13" t="s">
        <v>15</v>
      </c>
      <c r="D131" s="27">
        <v>18</v>
      </c>
      <c r="E131" s="27">
        <v>0</v>
      </c>
      <c r="F131" s="27">
        <v>0</v>
      </c>
      <c r="G131" s="27">
        <v>0</v>
      </c>
      <c r="H131" s="400"/>
    </row>
    <row r="132" spans="2:8">
      <c r="B132" s="572"/>
      <c r="C132" s="20" t="s">
        <v>16</v>
      </c>
      <c r="D132" s="17"/>
      <c r="E132" s="17"/>
      <c r="F132" s="17"/>
      <c r="G132" s="17"/>
      <c r="H132" s="394"/>
    </row>
    <row r="133" spans="2:8" ht="26.4">
      <c r="B133" s="572"/>
      <c r="C133" s="20" t="s">
        <v>17</v>
      </c>
      <c r="D133" s="17">
        <v>18</v>
      </c>
      <c r="E133" s="17">
        <v>0</v>
      </c>
      <c r="F133" s="17">
        <v>50</v>
      </c>
      <c r="G133" s="17">
        <v>50</v>
      </c>
      <c r="H133" s="394"/>
    </row>
    <row r="134" spans="2:8">
      <c r="B134" s="10" t="s">
        <v>101</v>
      </c>
      <c r="C134" s="10" t="s">
        <v>102</v>
      </c>
      <c r="D134" s="25"/>
      <c r="E134" s="25"/>
      <c r="F134" s="25"/>
      <c r="G134" s="25"/>
      <c r="H134" s="395"/>
    </row>
    <row r="135" spans="2:8" ht="18.75" customHeight="1">
      <c r="B135" s="572"/>
      <c r="C135" s="13" t="s">
        <v>15</v>
      </c>
      <c r="D135" s="27">
        <f t="shared" ref="D135" si="40">D137</f>
        <v>10</v>
      </c>
      <c r="E135" s="27">
        <f>E137</f>
        <v>5</v>
      </c>
      <c r="F135" s="27">
        <f t="shared" ref="F135:G135" si="41">F137</f>
        <v>5</v>
      </c>
      <c r="G135" s="27">
        <f t="shared" si="41"/>
        <v>5</v>
      </c>
      <c r="H135" s="400"/>
    </row>
    <row r="136" spans="2:8">
      <c r="B136" s="572"/>
      <c r="C136" s="20" t="s">
        <v>16</v>
      </c>
      <c r="D136" s="17"/>
      <c r="E136" s="17"/>
      <c r="F136" s="17"/>
      <c r="G136" s="17"/>
      <c r="H136" s="394"/>
    </row>
    <row r="137" spans="2:8" ht="26.4">
      <c r="B137" s="572"/>
      <c r="C137" s="20" t="s">
        <v>17</v>
      </c>
      <c r="D137" s="17">
        <v>10</v>
      </c>
      <c r="E137" s="17">
        <v>5</v>
      </c>
      <c r="F137" s="17">
        <v>5</v>
      </c>
      <c r="G137" s="17">
        <v>5</v>
      </c>
      <c r="H137" s="394"/>
    </row>
    <row r="138" spans="2:8">
      <c r="B138" s="10" t="s">
        <v>103</v>
      </c>
      <c r="C138" s="10" t="s">
        <v>104</v>
      </c>
      <c r="D138" s="25"/>
      <c r="E138" s="25"/>
      <c r="F138" s="25"/>
      <c r="G138" s="25"/>
      <c r="H138" s="395" t="s">
        <v>31</v>
      </c>
    </row>
    <row r="139" spans="2:8">
      <c r="B139" s="13"/>
      <c r="C139" s="13" t="s">
        <v>15</v>
      </c>
      <c r="D139" s="27">
        <v>0</v>
      </c>
      <c r="E139" s="27">
        <f t="shared" ref="E139:G139" si="42">E141+E142</f>
        <v>0</v>
      </c>
      <c r="F139" s="27">
        <f t="shared" si="42"/>
        <v>0</v>
      </c>
      <c r="G139" s="27">
        <f t="shared" si="42"/>
        <v>0</v>
      </c>
      <c r="H139" s="385"/>
    </row>
    <row r="140" spans="2:8">
      <c r="B140" s="571"/>
      <c r="C140" s="20" t="s">
        <v>16</v>
      </c>
      <c r="D140" s="48"/>
      <c r="E140" s="48"/>
      <c r="F140" s="48"/>
      <c r="G140" s="48"/>
      <c r="H140" s="389"/>
    </row>
    <row r="141" spans="2:8" ht="26.4">
      <c r="B141" s="571"/>
      <c r="C141" s="20" t="s">
        <v>17</v>
      </c>
      <c r="D141" s="48">
        <v>0</v>
      </c>
      <c r="E141" s="48">
        <v>0</v>
      </c>
      <c r="F141" s="48">
        <v>0</v>
      </c>
      <c r="G141" s="48">
        <v>0</v>
      </c>
      <c r="H141" s="389"/>
    </row>
    <row r="142" spans="2:8" ht="26.4">
      <c r="B142" s="571"/>
      <c r="C142" s="33" t="s">
        <v>25</v>
      </c>
      <c r="D142" s="36">
        <v>0</v>
      </c>
      <c r="E142" s="36"/>
      <c r="F142" s="36"/>
      <c r="G142" s="36"/>
      <c r="H142" s="392"/>
    </row>
    <row r="143" spans="2:8" ht="26.4">
      <c r="B143" s="10" t="s">
        <v>105</v>
      </c>
      <c r="C143" s="162" t="s">
        <v>106</v>
      </c>
      <c r="D143" s="25"/>
      <c r="E143" s="25"/>
      <c r="F143" s="25"/>
      <c r="G143" s="25"/>
      <c r="H143" s="395" t="s">
        <v>107</v>
      </c>
    </row>
    <row r="144" spans="2:8">
      <c r="B144" s="13"/>
      <c r="C144" s="13" t="s">
        <v>15</v>
      </c>
      <c r="D144" s="27">
        <f t="shared" ref="D144:G144" si="43">D146</f>
        <v>20</v>
      </c>
      <c r="E144" s="27">
        <f t="shared" si="43"/>
        <v>20</v>
      </c>
      <c r="F144" s="27">
        <f t="shared" si="43"/>
        <v>20</v>
      </c>
      <c r="G144" s="27">
        <f t="shared" si="43"/>
        <v>20</v>
      </c>
      <c r="H144" s="385"/>
    </row>
    <row r="145" spans="2:8">
      <c r="B145" s="224"/>
      <c r="C145" s="20" t="s">
        <v>16</v>
      </c>
      <c r="D145" s="48"/>
      <c r="E145" s="48"/>
      <c r="F145" s="48"/>
      <c r="G145" s="48"/>
      <c r="H145" s="389"/>
    </row>
    <row r="146" spans="2:8" ht="24.75" customHeight="1">
      <c r="B146" s="224"/>
      <c r="C146" s="20" t="s">
        <v>17</v>
      </c>
      <c r="D146" s="48">
        <v>20</v>
      </c>
      <c r="E146" s="48">
        <v>20</v>
      </c>
      <c r="F146" s="48">
        <v>20</v>
      </c>
      <c r="G146" s="48">
        <v>20</v>
      </c>
      <c r="H146" s="389"/>
    </row>
    <row r="147" spans="2:8" ht="26.4">
      <c r="B147" s="10" t="s">
        <v>108</v>
      </c>
      <c r="C147" s="10" t="s">
        <v>109</v>
      </c>
      <c r="D147" s="25"/>
      <c r="E147" s="25"/>
      <c r="F147" s="25"/>
      <c r="G147" s="25"/>
      <c r="H147" s="395"/>
    </row>
    <row r="148" spans="2:8">
      <c r="B148" s="13"/>
      <c r="C148" s="13" t="s">
        <v>15</v>
      </c>
      <c r="D148" s="27">
        <f t="shared" ref="D148" si="44">D150+D151</f>
        <v>227</v>
      </c>
      <c r="E148" s="27">
        <f>E150+E151</f>
        <v>25</v>
      </c>
      <c r="F148" s="27">
        <f t="shared" ref="F148:G148" si="45">F150+F151</f>
        <v>20</v>
      </c>
      <c r="G148" s="27">
        <f t="shared" si="45"/>
        <v>20</v>
      </c>
      <c r="H148" s="403"/>
    </row>
    <row r="149" spans="2:8">
      <c r="B149" s="571"/>
      <c r="C149" s="20" t="s">
        <v>16</v>
      </c>
      <c r="D149" s="48"/>
      <c r="E149" s="48"/>
      <c r="F149" s="48"/>
      <c r="G149" s="48"/>
      <c r="H149" s="389"/>
    </row>
    <row r="150" spans="2:8" ht="26.4">
      <c r="B150" s="571"/>
      <c r="C150" s="20" t="s">
        <v>17</v>
      </c>
      <c r="D150" s="48">
        <v>30</v>
      </c>
      <c r="E150" s="48">
        <v>25</v>
      </c>
      <c r="F150" s="48">
        <v>20</v>
      </c>
      <c r="G150" s="48">
        <v>20</v>
      </c>
      <c r="H150" s="389"/>
    </row>
    <row r="151" spans="2:8" ht="26.4">
      <c r="B151" s="571"/>
      <c r="C151" s="33" t="s">
        <v>25</v>
      </c>
      <c r="D151" s="36">
        <v>197</v>
      </c>
      <c r="E151" s="36">
        <v>0</v>
      </c>
      <c r="F151" s="36">
        <v>0</v>
      </c>
      <c r="G151" s="36">
        <v>0</v>
      </c>
      <c r="H151" s="392"/>
    </row>
    <row r="152" spans="2:8" ht="26.4">
      <c r="B152" s="10" t="s">
        <v>110</v>
      </c>
      <c r="C152" s="10" t="s">
        <v>111</v>
      </c>
      <c r="D152" s="25"/>
      <c r="E152" s="25"/>
      <c r="F152" s="25"/>
      <c r="G152" s="25"/>
      <c r="H152" s="395" t="s">
        <v>24</v>
      </c>
    </row>
    <row r="153" spans="2:8">
      <c r="B153" s="572"/>
      <c r="C153" s="13" t="s">
        <v>15</v>
      </c>
      <c r="D153" s="27">
        <v>20</v>
      </c>
      <c r="E153" s="27">
        <f>E155</f>
        <v>9</v>
      </c>
      <c r="F153" s="27">
        <f t="shared" ref="F153:G153" si="46">F155</f>
        <v>30</v>
      </c>
      <c r="G153" s="27">
        <f t="shared" si="46"/>
        <v>30</v>
      </c>
      <c r="H153" s="400"/>
    </row>
    <row r="154" spans="2:8">
      <c r="B154" s="572"/>
      <c r="C154" s="20" t="s">
        <v>16</v>
      </c>
      <c r="D154" s="17"/>
      <c r="E154" s="17"/>
      <c r="F154" s="17"/>
      <c r="G154" s="17"/>
      <c r="H154" s="394"/>
    </row>
    <row r="155" spans="2:8" ht="43.5" customHeight="1">
      <c r="B155" s="572"/>
      <c r="C155" s="20" t="s">
        <v>17</v>
      </c>
      <c r="D155" s="17">
        <v>20</v>
      </c>
      <c r="E155" s="17">
        <v>9</v>
      </c>
      <c r="F155" s="17">
        <v>30</v>
      </c>
      <c r="G155" s="17">
        <v>30</v>
      </c>
      <c r="H155" s="394"/>
    </row>
    <row r="156" spans="2:8" ht="26.4">
      <c r="B156" s="10" t="s">
        <v>112</v>
      </c>
      <c r="C156" s="10" t="s">
        <v>113</v>
      </c>
      <c r="D156" s="25"/>
      <c r="E156" s="25"/>
      <c r="F156" s="25"/>
      <c r="G156" s="25"/>
      <c r="H156" s="395" t="s">
        <v>114</v>
      </c>
    </row>
    <row r="157" spans="2:8">
      <c r="B157" s="184"/>
      <c r="C157" s="160" t="s">
        <v>115</v>
      </c>
      <c r="D157" s="23">
        <v>0</v>
      </c>
      <c r="E157" s="23">
        <v>0</v>
      </c>
      <c r="F157" s="23">
        <v>0</v>
      </c>
      <c r="G157" s="23">
        <v>0</v>
      </c>
      <c r="H157" s="404"/>
    </row>
    <row r="158" spans="2:8" ht="26.4">
      <c r="B158" s="10" t="s">
        <v>116</v>
      </c>
      <c r="C158" s="10" t="s">
        <v>117</v>
      </c>
      <c r="D158" s="25"/>
      <c r="E158" s="25"/>
      <c r="F158" s="25"/>
      <c r="G158" s="25"/>
      <c r="H158" s="395" t="s">
        <v>114</v>
      </c>
    </row>
    <row r="159" spans="2:8">
      <c r="B159" s="571"/>
      <c r="C159" s="13" t="s">
        <v>15</v>
      </c>
      <c r="D159" s="27">
        <v>0</v>
      </c>
      <c r="E159" s="27">
        <v>0</v>
      </c>
      <c r="F159" s="27">
        <v>0</v>
      </c>
      <c r="G159" s="27">
        <v>0</v>
      </c>
      <c r="H159" s="400"/>
    </row>
    <row r="160" spans="2:8">
      <c r="B160" s="571"/>
      <c r="C160" s="20" t="s">
        <v>16</v>
      </c>
      <c r="D160" s="17"/>
      <c r="E160" s="17"/>
      <c r="F160" s="17"/>
      <c r="G160" s="17"/>
      <c r="H160" s="394"/>
    </row>
    <row r="161" spans="2:8" ht="26.4">
      <c r="B161" s="571"/>
      <c r="C161" s="20" t="s">
        <v>17</v>
      </c>
      <c r="D161" s="17">
        <v>0</v>
      </c>
      <c r="E161" s="17">
        <v>0</v>
      </c>
      <c r="F161" s="17">
        <v>0</v>
      </c>
      <c r="G161" s="17">
        <v>0</v>
      </c>
      <c r="H161" s="394"/>
    </row>
    <row r="162" spans="2:8">
      <c r="B162" s="571"/>
      <c r="C162" s="306" t="s">
        <v>37</v>
      </c>
      <c r="D162" s="42">
        <v>0</v>
      </c>
      <c r="E162" s="42">
        <v>0</v>
      </c>
      <c r="F162" s="42">
        <v>0</v>
      </c>
      <c r="G162" s="42">
        <v>0</v>
      </c>
      <c r="H162" s="405"/>
    </row>
    <row r="163" spans="2:8" ht="13.5" customHeight="1">
      <c r="B163" s="571"/>
      <c r="C163" s="160" t="s">
        <v>115</v>
      </c>
      <c r="D163" s="23">
        <v>50</v>
      </c>
      <c r="E163" s="23">
        <v>50</v>
      </c>
      <c r="F163" s="23">
        <v>50</v>
      </c>
      <c r="G163" s="23">
        <v>50</v>
      </c>
      <c r="H163" s="404"/>
    </row>
    <row r="164" spans="2:8">
      <c r="B164" s="26" t="s">
        <v>118</v>
      </c>
      <c r="C164" s="10" t="s">
        <v>119</v>
      </c>
      <c r="D164" s="573"/>
      <c r="E164" s="573"/>
      <c r="F164" s="573"/>
      <c r="G164" s="25"/>
      <c r="H164" s="395"/>
    </row>
    <row r="165" spans="2:8" ht="12.75" customHeight="1">
      <c r="B165" s="571"/>
      <c r="C165" s="13" t="s">
        <v>15</v>
      </c>
      <c r="D165" s="27">
        <f t="shared" ref="D165" si="47">D167</f>
        <v>83.1</v>
      </c>
      <c r="E165" s="27">
        <f>E167</f>
        <v>100</v>
      </c>
      <c r="F165" s="27">
        <f t="shared" ref="F165:G165" si="48">F167</f>
        <v>100</v>
      </c>
      <c r="G165" s="27">
        <f t="shared" si="48"/>
        <v>100</v>
      </c>
      <c r="H165" s="396"/>
    </row>
    <row r="166" spans="2:8" ht="12.75" customHeight="1">
      <c r="B166" s="571"/>
      <c r="C166" s="224" t="s">
        <v>16</v>
      </c>
      <c r="D166" s="43"/>
      <c r="E166" s="43"/>
      <c r="F166" s="43"/>
      <c r="G166" s="43"/>
      <c r="H166" s="397"/>
    </row>
    <row r="167" spans="2:8" ht="19.2" customHeight="1">
      <c r="B167" s="571"/>
      <c r="C167" s="20" t="s">
        <v>17</v>
      </c>
      <c r="D167" s="66">
        <v>83.1</v>
      </c>
      <c r="E167" s="66">
        <v>100</v>
      </c>
      <c r="F167" s="66">
        <v>100</v>
      </c>
      <c r="G167" s="66">
        <v>100</v>
      </c>
      <c r="H167" s="397"/>
    </row>
    <row r="168" spans="2:8" ht="28.5" customHeight="1">
      <c r="B168" s="10" t="s">
        <v>120</v>
      </c>
      <c r="C168" s="10" t="s">
        <v>121</v>
      </c>
      <c r="D168" s="25"/>
      <c r="E168" s="25"/>
      <c r="F168" s="25"/>
      <c r="G168" s="25"/>
      <c r="H168" s="395"/>
    </row>
    <row r="169" spans="2:8" ht="15.75" customHeight="1">
      <c r="B169" s="571"/>
      <c r="C169" s="13" t="s">
        <v>15</v>
      </c>
      <c r="D169" s="27">
        <f>D171+D172</f>
        <v>25</v>
      </c>
      <c r="E169" s="27">
        <f t="shared" ref="E169:G169" si="49">E171+E172</f>
        <v>29.7</v>
      </c>
      <c r="F169" s="27">
        <f t="shared" si="49"/>
        <v>50</v>
      </c>
      <c r="G169" s="27">
        <f t="shared" si="49"/>
        <v>50</v>
      </c>
      <c r="H169" s="396"/>
    </row>
    <row r="170" spans="2:8" ht="15.75" customHeight="1">
      <c r="B170" s="571"/>
      <c r="C170" s="224" t="s">
        <v>16</v>
      </c>
      <c r="D170" s="43"/>
      <c r="E170" s="43"/>
      <c r="F170" s="43"/>
      <c r="G170" s="43"/>
      <c r="H170" s="397"/>
    </row>
    <row r="171" spans="2:8" ht="26.4">
      <c r="B171" s="571"/>
      <c r="C171" s="20" t="s">
        <v>17</v>
      </c>
      <c r="D171" s="66">
        <v>0</v>
      </c>
      <c r="E171" s="66">
        <v>4.7</v>
      </c>
      <c r="F171" s="66">
        <v>25</v>
      </c>
      <c r="G171" s="66">
        <v>25</v>
      </c>
      <c r="H171" s="397"/>
    </row>
    <row r="172" spans="2:8" ht="15.75" customHeight="1">
      <c r="B172" s="571"/>
      <c r="C172" s="33" t="s">
        <v>25</v>
      </c>
      <c r="D172" s="36">
        <v>25</v>
      </c>
      <c r="E172" s="36">
        <v>25</v>
      </c>
      <c r="F172" s="36">
        <v>25</v>
      </c>
      <c r="G172" s="36">
        <v>25</v>
      </c>
      <c r="H172" s="392"/>
    </row>
    <row r="173" spans="2:8" ht="12.75" customHeight="1">
      <c r="B173" s="26" t="s">
        <v>122</v>
      </c>
      <c r="C173" s="10" t="s">
        <v>123</v>
      </c>
      <c r="D173" s="573"/>
      <c r="E173" s="573"/>
      <c r="F173" s="573"/>
      <c r="G173" s="25"/>
      <c r="H173" s="395"/>
    </row>
    <row r="174" spans="2:8" ht="12.75" customHeight="1">
      <c r="B174" s="574"/>
      <c r="C174" s="13" t="s">
        <v>15</v>
      </c>
      <c r="D174" s="27"/>
      <c r="E174" s="27">
        <f>E176</f>
        <v>120</v>
      </c>
      <c r="F174" s="27">
        <f t="shared" ref="F174:G174" si="50">F176</f>
        <v>120</v>
      </c>
      <c r="G174" s="27">
        <f t="shared" si="50"/>
        <v>120</v>
      </c>
      <c r="H174" s="396"/>
    </row>
    <row r="175" spans="2:8" ht="12.75" customHeight="1">
      <c r="B175" s="574"/>
      <c r="C175" s="224" t="s">
        <v>16</v>
      </c>
      <c r="D175" s="43"/>
      <c r="E175" s="43"/>
      <c r="F175" s="43"/>
      <c r="G175" s="43"/>
      <c r="H175" s="397"/>
    </row>
    <row r="176" spans="2:8" ht="16.8" customHeight="1">
      <c r="B176" s="574"/>
      <c r="C176" s="20" t="s">
        <v>17</v>
      </c>
      <c r="D176" s="66"/>
      <c r="E176" s="66">
        <v>120</v>
      </c>
      <c r="F176" s="66">
        <v>120</v>
      </c>
      <c r="G176" s="66">
        <v>120</v>
      </c>
      <c r="H176" s="397"/>
    </row>
    <row r="177" spans="2:8" ht="18" customHeight="1">
      <c r="B177" s="574"/>
      <c r="C177" s="160" t="s">
        <v>115</v>
      </c>
      <c r="D177" s="23"/>
      <c r="E177" s="23">
        <v>20</v>
      </c>
      <c r="F177" s="23">
        <v>20</v>
      </c>
      <c r="G177" s="23">
        <v>20</v>
      </c>
      <c r="H177" s="404"/>
    </row>
    <row r="178" spans="2:8" ht="17.25" customHeight="1">
      <c r="B178" s="22"/>
      <c r="C178" s="296" t="s">
        <v>16</v>
      </c>
      <c r="D178" s="89"/>
      <c r="E178" s="89"/>
      <c r="F178" s="89"/>
      <c r="G178" s="89"/>
      <c r="H178" s="406"/>
    </row>
    <row r="179" spans="2:8" ht="28.5" customHeight="1">
      <c r="B179" s="296"/>
      <c r="C179" s="296" t="s">
        <v>17</v>
      </c>
      <c r="D179" s="89">
        <f>D9+D14+D18+D23+D32+D37+D41+D45+D49+D53+D57+D61+D65+D69+D74+D78+D82+D86+D91+D98+D102+D107+D117+D121+D125+D129+D133+D137+D141+D146+D150+D155+D161+D167+D171</f>
        <v>5122.1000000000004</v>
      </c>
      <c r="E179" s="89">
        <f t="shared" ref="E179:G179" si="51">E9+E14+E18+E23+E32+E37+E41+E45+E49+E53+E57+E61+E65+E69+E74+E78+E82+E86+E91+E98+E102+E107+E117+E121+E125+E129+E133+E137+E141+E146+E150+E155+E161+E167+E171</f>
        <v>5013.8999999999996</v>
      </c>
      <c r="F179" s="89">
        <f t="shared" si="51"/>
        <v>6781</v>
      </c>
      <c r="G179" s="89">
        <f t="shared" si="51"/>
        <v>5308</v>
      </c>
      <c r="H179" s="406"/>
    </row>
    <row r="180" spans="2:8" ht="30.75" customHeight="1">
      <c r="B180" s="296"/>
      <c r="C180" s="224" t="s">
        <v>124</v>
      </c>
      <c r="D180" s="308">
        <f>D7+D12+D16+D21+D25+D30+D35+D39+D43+D47+D51+D55+D59+D63+D67+D72+D76+D80+D84+D89+D96+D100+D105+D115+D119+D123+D127+D131+D135+D139+D144+D148+D153+D157+D163+D159+D157+D165+D169+D110</f>
        <v>6259.8000000000011</v>
      </c>
      <c r="E180" s="308">
        <f t="shared" ref="E180:G180" si="52">E7+E12+E16+E21+E25+E30+E35+E39+E43+E47+E51+E55+E59+E63+E67+E72+E76+E80+E84+E89+E96+E100+E105+E115+E119+E123+E127+E131+E135+E139+E144+E148+E153+E157+E163+E159+E157+E165+E169+E110</f>
        <v>5983.8</v>
      </c>
      <c r="F180" s="308">
        <f t="shared" si="52"/>
        <v>8559.9</v>
      </c>
      <c r="G180" s="308">
        <f t="shared" si="52"/>
        <v>6351.9</v>
      </c>
      <c r="H180" s="389"/>
    </row>
    <row r="181" spans="2:8" ht="17.25" customHeight="1">
      <c r="B181" s="418"/>
      <c r="C181" s="296" t="s">
        <v>125</v>
      </c>
      <c r="D181" s="230">
        <f>D100+D105+D169</f>
        <v>315</v>
      </c>
      <c r="E181" s="230">
        <f>E100+E105+E169</f>
        <v>806.7</v>
      </c>
      <c r="F181" s="230">
        <f t="shared" ref="F181:G181" si="53">F100+F105+F169</f>
        <v>2440</v>
      </c>
      <c r="G181" s="230">
        <f t="shared" si="53"/>
        <v>210</v>
      </c>
      <c r="H181" s="406"/>
    </row>
    <row r="182" spans="2:8" ht="26.4">
      <c r="B182" s="87"/>
      <c r="C182" s="296" t="s">
        <v>126</v>
      </c>
      <c r="D182" s="664"/>
      <c r="E182" s="664">
        <v>-276</v>
      </c>
      <c r="F182" s="664">
        <v>2576.1</v>
      </c>
      <c r="G182" s="664">
        <v>-2208</v>
      </c>
      <c r="H182" s="406"/>
    </row>
    <row r="183" spans="2:8">
      <c r="D183" s="93"/>
      <c r="E183" s="93"/>
    </row>
    <row r="185" spans="2:8" ht="26.4">
      <c r="C185" s="20" t="s">
        <v>17</v>
      </c>
      <c r="D185" s="17">
        <v>4198.2</v>
      </c>
      <c r="E185" s="17">
        <v>4198.2</v>
      </c>
      <c r="F185" s="17">
        <v>4198.2</v>
      </c>
      <c r="G185" s="93"/>
    </row>
    <row r="186" spans="2:8" ht="26.4">
      <c r="C186" s="33" t="s">
        <v>25</v>
      </c>
      <c r="D186" s="17">
        <f>D172+D151+D142+D108+D103+D19</f>
        <v>422</v>
      </c>
      <c r="E186" s="17">
        <f t="shared" ref="E186:F186" si="54">E172+E151+E142+E108+E103+E19</f>
        <v>336</v>
      </c>
      <c r="F186" s="17">
        <f t="shared" si="54"/>
        <v>815</v>
      </c>
      <c r="G186" s="93"/>
    </row>
    <row r="187" spans="2:8">
      <c r="C187" s="61" t="s">
        <v>37</v>
      </c>
      <c r="D187" s="17">
        <f>D33+D87+D92+D162</f>
        <v>30.4</v>
      </c>
      <c r="E187" s="17">
        <f>E33+E87+E92</f>
        <v>29.4</v>
      </c>
      <c r="F187" s="17">
        <f>F33+F87+F92</f>
        <v>29.4</v>
      </c>
      <c r="G187" s="93"/>
    </row>
    <row r="188" spans="2:8">
      <c r="C188" s="72" t="s">
        <v>77</v>
      </c>
      <c r="D188" s="17">
        <f>D93</f>
        <v>490.3</v>
      </c>
      <c r="E188" s="17">
        <f>E93</f>
        <v>554.5</v>
      </c>
      <c r="F188" s="17">
        <f>F93</f>
        <v>554.5</v>
      </c>
      <c r="G188" s="93"/>
    </row>
    <row r="189" spans="2:8" ht="17.25" customHeight="1">
      <c r="C189" s="91" t="s">
        <v>127</v>
      </c>
      <c r="D189" s="17">
        <f>D163+D157+D10</f>
        <v>55</v>
      </c>
      <c r="E189" s="17">
        <f>E163+E157+E10+E177</f>
        <v>75</v>
      </c>
      <c r="F189" s="17">
        <f>F163+F157+F10</f>
        <v>55</v>
      </c>
      <c r="G189" s="93"/>
    </row>
    <row r="190" spans="2:8" ht="23.25" customHeight="1"/>
    <row r="191" spans="2:8">
      <c r="C191" s="569" t="s">
        <v>128</v>
      </c>
      <c r="D191" s="569"/>
      <c r="E191" s="569"/>
      <c r="F191" s="569"/>
      <c r="G191" s="569"/>
      <c r="H191" s="569"/>
    </row>
    <row r="192" spans="2:8">
      <c r="C192" s="569" t="s">
        <v>129</v>
      </c>
      <c r="D192" s="569"/>
      <c r="E192" s="569"/>
      <c r="F192" s="569"/>
      <c r="G192" s="569"/>
      <c r="H192" s="569"/>
    </row>
    <row r="193" spans="3:8">
      <c r="C193" s="570" t="s">
        <v>130</v>
      </c>
      <c r="D193" s="570"/>
      <c r="E193" s="570"/>
      <c r="F193" s="570"/>
      <c r="G193" s="570"/>
      <c r="H193" s="570"/>
    </row>
    <row r="194" spans="3:8">
      <c r="C194" s="138" t="s">
        <v>131</v>
      </c>
      <c r="D194" s="140"/>
      <c r="E194" s="140"/>
    </row>
  </sheetData>
  <mergeCells count="42">
    <mergeCell ref="A1:H1"/>
    <mergeCell ref="B2:H2"/>
    <mergeCell ref="B12:B14"/>
    <mergeCell ref="B21:B23"/>
    <mergeCell ref="B110:B113"/>
    <mergeCell ref="B72:B74"/>
    <mergeCell ref="B76:B78"/>
    <mergeCell ref="B80:B82"/>
    <mergeCell ref="B84:B87"/>
    <mergeCell ref="B96:B98"/>
    <mergeCell ref="B30:B33"/>
    <mergeCell ref="B35:B37"/>
    <mergeCell ref="B39:B41"/>
    <mergeCell ref="B43:B45"/>
    <mergeCell ref="B67:B69"/>
    <mergeCell ref="B25:B27"/>
    <mergeCell ref="B47:B49"/>
    <mergeCell ref="B135:B137"/>
    <mergeCell ref="B100:B103"/>
    <mergeCell ref="B105:B108"/>
    <mergeCell ref="B51:B53"/>
    <mergeCell ref="B115:B117"/>
    <mergeCell ref="B119:B121"/>
    <mergeCell ref="B123:B125"/>
    <mergeCell ref="B127:B129"/>
    <mergeCell ref="B131:B133"/>
    <mergeCell ref="B16:B18"/>
    <mergeCell ref="C191:H191"/>
    <mergeCell ref="C192:H192"/>
    <mergeCell ref="C193:H193"/>
    <mergeCell ref="B140:B142"/>
    <mergeCell ref="B149:B151"/>
    <mergeCell ref="B153:B155"/>
    <mergeCell ref="B159:B163"/>
    <mergeCell ref="D164:F164"/>
    <mergeCell ref="B165:B167"/>
    <mergeCell ref="B169:B172"/>
    <mergeCell ref="D173:F173"/>
    <mergeCell ref="B174:B177"/>
    <mergeCell ref="B55:B57"/>
    <mergeCell ref="B59:B61"/>
    <mergeCell ref="B63:B65"/>
  </mergeCells>
  <phoneticPr fontId="24" type="noConversion"/>
  <pageMargins left="0.25" right="0.25" top="0.75" bottom="0.75" header="0.3" footer="0.3"/>
  <pageSetup paperSize="8" fitToHeight="0" orientation="landscape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J14"/>
  <sheetViews>
    <sheetView showGridLines="0" topLeftCell="A3" workbookViewId="0">
      <selection activeCell="G7" sqref="G7"/>
    </sheetView>
  </sheetViews>
  <sheetFormatPr defaultColWidth="9.109375" defaultRowHeight="13.2"/>
  <cols>
    <col min="1" max="1" width="2.5546875" style="138" customWidth="1"/>
    <col min="2" max="2" width="44.88671875" style="138" customWidth="1"/>
    <col min="3" max="3" width="14.6640625" style="138" customWidth="1"/>
    <col min="4" max="16384" width="9.109375" style="138"/>
  </cols>
  <sheetData>
    <row r="1" spans="2:10" ht="15" customHeight="1">
      <c r="B1" s="13" t="s">
        <v>15</v>
      </c>
    </row>
    <row r="2" spans="2:10" ht="123.75" customHeight="1">
      <c r="B2" s="76" t="s">
        <v>672</v>
      </c>
    </row>
    <row r="3" spans="2:10" ht="94.5" customHeight="1">
      <c r="B3" s="97" t="s">
        <v>673</v>
      </c>
    </row>
    <row r="4" spans="2:10" ht="59.25" customHeight="1">
      <c r="B4" s="97" t="s">
        <v>674</v>
      </c>
    </row>
    <row r="5" spans="2:10" ht="59.25" customHeight="1">
      <c r="B5" s="97" t="s">
        <v>675</v>
      </c>
    </row>
    <row r="6" spans="2:10" ht="36.6" customHeight="1">
      <c r="B6" s="97" t="s">
        <v>676</v>
      </c>
    </row>
    <row r="7" spans="2:10" ht="22.5" customHeight="1">
      <c r="B7" s="97" t="s">
        <v>677</v>
      </c>
    </row>
    <row r="8" spans="2:10" ht="69.75" customHeight="1">
      <c r="B8" s="153" t="s">
        <v>678</v>
      </c>
    </row>
    <row r="9" spans="2:10">
      <c r="B9" s="139"/>
    </row>
    <row r="10" spans="2:10">
      <c r="C10" s="2"/>
      <c r="D10" s="1"/>
      <c r="E10" s="1"/>
      <c r="F10" s="1"/>
      <c r="G10" s="1"/>
      <c r="H10" s="1"/>
      <c r="I10" s="1"/>
      <c r="J10" s="1"/>
    </row>
    <row r="11" spans="2:10" ht="13.2" customHeight="1">
      <c r="B11" s="569" t="s">
        <v>128</v>
      </c>
      <c r="C11" s="569"/>
      <c r="D11" s="569"/>
      <c r="E11" s="569"/>
      <c r="F11" s="569"/>
      <c r="G11" s="569"/>
      <c r="H11" s="569"/>
      <c r="I11" s="1"/>
      <c r="J11" s="1"/>
    </row>
    <row r="12" spans="2:10" ht="18" customHeight="1">
      <c r="B12" s="569" t="s">
        <v>129</v>
      </c>
      <c r="C12" s="569"/>
      <c r="D12" s="569"/>
      <c r="E12" s="569"/>
      <c r="F12" s="569"/>
      <c r="G12" s="569"/>
      <c r="H12" s="569"/>
      <c r="I12" s="1"/>
      <c r="J12" s="1"/>
    </row>
    <row r="13" spans="2:10">
      <c r="B13" s="570" t="s">
        <v>130</v>
      </c>
      <c r="C13" s="570"/>
      <c r="D13" s="570"/>
      <c r="E13" s="570"/>
      <c r="F13" s="570"/>
      <c r="G13" s="570"/>
      <c r="H13" s="570"/>
      <c r="I13" s="1"/>
      <c r="J13" s="1"/>
    </row>
    <row r="14" spans="2:10">
      <c r="B14" s="138" t="s">
        <v>131</v>
      </c>
      <c r="C14" s="2"/>
      <c r="D14" s="140"/>
      <c r="E14" s="140"/>
      <c r="F14" s="1"/>
      <c r="G14" s="1"/>
      <c r="H14" s="1"/>
      <c r="I14" s="1"/>
      <c r="J14" s="1"/>
    </row>
  </sheetData>
  <mergeCells count="3">
    <mergeCell ref="B11:H11"/>
    <mergeCell ref="B12:H12"/>
    <mergeCell ref="B13:H1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57"/>
  <sheetViews>
    <sheetView showGridLines="0" topLeftCell="A34" workbookViewId="0">
      <selection activeCell="C46" sqref="C46"/>
    </sheetView>
  </sheetViews>
  <sheetFormatPr defaultColWidth="9.109375" defaultRowHeight="13.2"/>
  <cols>
    <col min="1" max="1" width="2.5546875" style="2" customWidth="1"/>
    <col min="2" max="2" width="19.88671875" style="2" customWidth="1"/>
    <col min="3" max="3" width="49.33203125" style="92" customWidth="1"/>
    <col min="4" max="7" width="14.6640625" style="93" customWidth="1"/>
    <col min="8" max="8" width="14.6640625" style="1" customWidth="1"/>
    <col min="9" max="10" width="15" style="1" hidden="1" customWidth="1"/>
    <col min="11" max="16384" width="9.109375" style="2"/>
  </cols>
  <sheetData>
    <row r="1" spans="1:10">
      <c r="A1" s="575" t="s">
        <v>0</v>
      </c>
      <c r="B1" s="575"/>
      <c r="C1" s="575"/>
      <c r="D1" s="575"/>
      <c r="E1" s="575"/>
      <c r="F1" s="575"/>
      <c r="G1" s="575"/>
      <c r="H1" s="575"/>
    </row>
    <row r="2" spans="1:10" ht="39.6" customHeight="1">
      <c r="B2" s="576" t="s">
        <v>132</v>
      </c>
      <c r="C2" s="576"/>
      <c r="D2" s="576"/>
      <c r="E2" s="576"/>
      <c r="F2" s="576"/>
      <c r="G2" s="576"/>
      <c r="H2" s="576"/>
    </row>
    <row r="3" spans="1:10" ht="55.5" customHeight="1"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133</v>
      </c>
      <c r="H3" s="3" t="s">
        <v>8</v>
      </c>
      <c r="I3" s="285" t="s">
        <v>9</v>
      </c>
      <c r="J3" s="285" t="s">
        <v>134</v>
      </c>
    </row>
    <row r="4" spans="1:10">
      <c r="B4" s="286">
        <v>1</v>
      </c>
      <c r="C4" s="286">
        <v>2</v>
      </c>
      <c r="D4" s="286">
        <v>4</v>
      </c>
      <c r="E4" s="286">
        <v>5</v>
      </c>
      <c r="F4" s="286">
        <v>6</v>
      </c>
      <c r="G4" s="286">
        <v>7</v>
      </c>
      <c r="H4" s="286">
        <v>8</v>
      </c>
      <c r="I4" s="4">
        <v>9</v>
      </c>
      <c r="J4" s="4">
        <v>10</v>
      </c>
    </row>
    <row r="5" spans="1:10" ht="42" customHeight="1">
      <c r="B5" s="57" t="s">
        <v>135</v>
      </c>
      <c r="C5" s="57" t="s">
        <v>136</v>
      </c>
      <c r="D5" s="7"/>
      <c r="E5" s="7"/>
      <c r="F5" s="7"/>
      <c r="G5" s="7"/>
      <c r="H5" s="8"/>
    </row>
    <row r="6" spans="1:10" ht="15" customHeight="1">
      <c r="B6" s="288" t="s">
        <v>137</v>
      </c>
      <c r="C6" s="10" t="s">
        <v>138</v>
      </c>
      <c r="D6" s="11"/>
      <c r="E6" s="12"/>
      <c r="F6" s="12"/>
      <c r="G6" s="12"/>
      <c r="H6" s="26"/>
      <c r="J6" s="585"/>
    </row>
    <row r="7" spans="1:10" ht="19.5" customHeight="1">
      <c r="B7" s="578"/>
      <c r="C7" s="13" t="s">
        <v>15</v>
      </c>
      <c r="D7" s="14">
        <f t="shared" ref="D7:G7" si="0">D9</f>
        <v>30</v>
      </c>
      <c r="E7" s="14">
        <f t="shared" si="0"/>
        <v>10</v>
      </c>
      <c r="F7" s="14">
        <f t="shared" si="0"/>
        <v>20</v>
      </c>
      <c r="G7" s="14">
        <f t="shared" si="0"/>
        <v>20</v>
      </c>
      <c r="H7" s="28"/>
      <c r="J7" s="586"/>
    </row>
    <row r="8" spans="1:10" ht="12.75" customHeight="1">
      <c r="B8" s="579"/>
      <c r="C8" s="29" t="s">
        <v>16</v>
      </c>
      <c r="D8" s="30"/>
      <c r="E8" s="30"/>
      <c r="F8" s="30"/>
      <c r="G8" s="30"/>
      <c r="H8" s="31"/>
      <c r="J8" s="585"/>
    </row>
    <row r="9" spans="1:10" ht="29.4" customHeight="1">
      <c r="B9" s="579"/>
      <c r="C9" s="32" t="s">
        <v>17</v>
      </c>
      <c r="D9" s="30">
        <v>30</v>
      </c>
      <c r="E9" s="30">
        <v>10</v>
      </c>
      <c r="F9" s="30">
        <v>20</v>
      </c>
      <c r="G9" s="30">
        <v>20</v>
      </c>
      <c r="H9" s="31"/>
      <c r="J9" s="586"/>
    </row>
    <row r="10" spans="1:10" ht="15" customHeight="1">
      <c r="B10" s="288" t="s">
        <v>139</v>
      </c>
      <c r="C10" s="10" t="s">
        <v>140</v>
      </c>
      <c r="D10" s="11"/>
      <c r="E10" s="11"/>
      <c r="F10" s="11"/>
      <c r="G10" s="11"/>
      <c r="H10" s="26" t="s">
        <v>141</v>
      </c>
      <c r="J10" s="586"/>
    </row>
    <row r="11" spans="1:10" ht="15.6">
      <c r="B11" s="580"/>
      <c r="C11" s="13" t="s">
        <v>15</v>
      </c>
      <c r="D11" s="14">
        <f t="shared" ref="D11" si="1">D13</f>
        <v>40</v>
      </c>
      <c r="E11" s="14">
        <f>E13</f>
        <v>40</v>
      </c>
      <c r="F11" s="14">
        <f t="shared" ref="F11:G11" si="2">F13</f>
        <v>40</v>
      </c>
      <c r="G11" s="14">
        <f t="shared" si="2"/>
        <v>40</v>
      </c>
      <c r="H11" s="28"/>
      <c r="J11" s="188"/>
    </row>
    <row r="12" spans="1:10" ht="15.6">
      <c r="B12" s="581"/>
      <c r="C12" s="29" t="s">
        <v>16</v>
      </c>
      <c r="D12" s="30"/>
      <c r="E12" s="30"/>
      <c r="F12" s="30"/>
      <c r="G12" s="30"/>
      <c r="H12" s="31"/>
      <c r="J12" s="188"/>
    </row>
    <row r="13" spans="1:10" ht="26.4">
      <c r="B13" s="581"/>
      <c r="C13" s="32" t="s">
        <v>17</v>
      </c>
      <c r="D13" s="48">
        <v>40</v>
      </c>
      <c r="E13" s="48">
        <v>40</v>
      </c>
      <c r="F13" s="48">
        <v>40</v>
      </c>
      <c r="G13" s="48">
        <v>40</v>
      </c>
      <c r="H13" s="31"/>
      <c r="J13" s="585"/>
    </row>
    <row r="14" spans="1:10" ht="33" customHeight="1">
      <c r="B14" s="288" t="s">
        <v>142</v>
      </c>
      <c r="C14" s="10" t="s">
        <v>143</v>
      </c>
      <c r="D14" s="11"/>
      <c r="E14" s="11"/>
      <c r="F14" s="11"/>
      <c r="G14" s="11"/>
      <c r="H14" s="26" t="s">
        <v>144</v>
      </c>
      <c r="J14" s="586"/>
    </row>
    <row r="15" spans="1:10" ht="15" customHeight="1">
      <c r="B15" s="578"/>
      <c r="C15" s="13" t="s">
        <v>15</v>
      </c>
      <c r="D15" s="14">
        <f t="shared" ref="D15:G15" si="3">D17</f>
        <v>20</v>
      </c>
      <c r="E15" s="14">
        <f t="shared" si="3"/>
        <v>15</v>
      </c>
      <c r="F15" s="14">
        <f t="shared" si="3"/>
        <v>20</v>
      </c>
      <c r="G15" s="14">
        <f t="shared" si="3"/>
        <v>20</v>
      </c>
      <c r="H15" s="307"/>
      <c r="J15" s="586"/>
    </row>
    <row r="16" spans="1:10">
      <c r="B16" s="579"/>
      <c r="C16" s="29" t="s">
        <v>16</v>
      </c>
      <c r="D16" s="38"/>
      <c r="E16" s="38"/>
      <c r="F16" s="38"/>
      <c r="G16" s="38"/>
      <c r="H16" s="31"/>
      <c r="J16" s="586"/>
    </row>
    <row r="17" spans="2:10" ht="28.2" customHeight="1">
      <c r="B17" s="579"/>
      <c r="C17" s="32" t="s">
        <v>17</v>
      </c>
      <c r="D17" s="308">
        <v>20</v>
      </c>
      <c r="E17" s="48">
        <v>15</v>
      </c>
      <c r="F17" s="308">
        <v>20</v>
      </c>
      <c r="G17" s="308">
        <v>20</v>
      </c>
      <c r="H17" s="309"/>
      <c r="J17" s="300"/>
    </row>
    <row r="18" spans="2:10" ht="26.4">
      <c r="B18" s="288" t="s">
        <v>145</v>
      </c>
      <c r="C18" s="10" t="s">
        <v>146</v>
      </c>
      <c r="D18" s="11"/>
      <c r="E18" s="11"/>
      <c r="F18" s="11"/>
      <c r="G18" s="11"/>
      <c r="H18" s="26" t="s">
        <v>147</v>
      </c>
      <c r="J18" s="586"/>
    </row>
    <row r="19" spans="2:10">
      <c r="B19" s="587"/>
      <c r="C19" s="77" t="s">
        <v>15</v>
      </c>
      <c r="D19" s="14">
        <v>22</v>
      </c>
      <c r="E19" s="14">
        <f>E21</f>
        <v>20</v>
      </c>
      <c r="F19" s="14">
        <f t="shared" ref="F19:G19" si="4">F21</f>
        <v>20</v>
      </c>
      <c r="G19" s="14">
        <f t="shared" si="4"/>
        <v>20</v>
      </c>
      <c r="H19" s="28"/>
      <c r="J19" s="586"/>
    </row>
    <row r="20" spans="2:10">
      <c r="B20" s="587"/>
      <c r="C20" s="78" t="s">
        <v>16</v>
      </c>
      <c r="D20" s="30"/>
      <c r="E20" s="30"/>
      <c r="F20" s="30"/>
      <c r="G20" s="30"/>
      <c r="H20" s="31"/>
      <c r="J20" s="585"/>
    </row>
    <row r="21" spans="2:10" ht="29.25" customHeight="1">
      <c r="B21" s="587"/>
      <c r="C21" s="79" t="s">
        <v>17</v>
      </c>
      <c r="D21" s="48">
        <v>22</v>
      </c>
      <c r="E21" s="48">
        <v>20</v>
      </c>
      <c r="F21" s="48">
        <v>20</v>
      </c>
      <c r="G21" s="48">
        <v>20</v>
      </c>
      <c r="H21" s="31"/>
      <c r="J21" s="586"/>
    </row>
    <row r="22" spans="2:10" ht="26.4">
      <c r="B22" s="302" t="s">
        <v>148</v>
      </c>
      <c r="C22" s="10" t="s">
        <v>149</v>
      </c>
      <c r="D22" s="25"/>
      <c r="E22" s="25"/>
      <c r="F22" s="25"/>
      <c r="G22" s="25"/>
      <c r="H22" s="94" t="s">
        <v>150</v>
      </c>
      <c r="J22" s="586"/>
    </row>
    <row r="23" spans="2:10" ht="15.6">
      <c r="B23" s="578"/>
      <c r="C23" s="13" t="s">
        <v>15</v>
      </c>
      <c r="D23" s="14">
        <v>35</v>
      </c>
      <c r="E23" s="14">
        <f>E25+E26</f>
        <v>76</v>
      </c>
      <c r="F23" s="14">
        <f t="shared" ref="F23:G23" si="5">F25+F26</f>
        <v>68</v>
      </c>
      <c r="G23" s="14">
        <f t="shared" si="5"/>
        <v>68</v>
      </c>
      <c r="H23" s="310"/>
      <c r="J23" s="188"/>
    </row>
    <row r="24" spans="2:10">
      <c r="B24" s="579"/>
      <c r="C24" s="29" t="s">
        <v>16</v>
      </c>
      <c r="D24" s="17"/>
      <c r="E24" s="17"/>
      <c r="F24" s="17"/>
      <c r="G24" s="17"/>
      <c r="H24" s="96"/>
      <c r="J24" s="585"/>
    </row>
    <row r="25" spans="2:10" ht="30.75" customHeight="1">
      <c r="B25" s="579"/>
      <c r="C25" s="32" t="s">
        <v>17</v>
      </c>
      <c r="D25" s="48">
        <v>35</v>
      </c>
      <c r="E25" s="48">
        <v>60</v>
      </c>
      <c r="F25" s="48">
        <v>52</v>
      </c>
      <c r="G25" s="48">
        <v>52</v>
      </c>
      <c r="H25" s="221"/>
      <c r="J25" s="586"/>
    </row>
    <row r="26" spans="2:10" ht="19.8" customHeight="1">
      <c r="B26" s="163"/>
      <c r="C26" s="61" t="s">
        <v>37</v>
      </c>
      <c r="D26" s="89">
        <v>16</v>
      </c>
      <c r="E26" s="89">
        <v>16</v>
      </c>
      <c r="F26" s="89">
        <v>16</v>
      </c>
      <c r="G26" s="89">
        <v>16</v>
      </c>
      <c r="H26" s="235"/>
      <c r="J26" s="584"/>
    </row>
    <row r="27" spans="2:10" ht="38.25" customHeight="1">
      <c r="B27" s="288" t="s">
        <v>151</v>
      </c>
      <c r="C27" s="10" t="s">
        <v>152</v>
      </c>
      <c r="D27" s="25"/>
      <c r="E27" s="25"/>
      <c r="F27" s="25"/>
      <c r="G27" s="25"/>
      <c r="H27" s="94" t="s">
        <v>153</v>
      </c>
      <c r="J27" s="584"/>
    </row>
    <row r="28" spans="2:10">
      <c r="B28" s="578"/>
      <c r="C28" s="13" t="s">
        <v>15</v>
      </c>
      <c r="D28" s="14">
        <f t="shared" ref="D28:G28" si="6">D30</f>
        <v>30</v>
      </c>
      <c r="E28" s="14">
        <f t="shared" si="6"/>
        <v>30</v>
      </c>
      <c r="F28" s="14">
        <f t="shared" si="6"/>
        <v>33.200000000000003</v>
      </c>
      <c r="G28" s="14">
        <f t="shared" si="6"/>
        <v>0</v>
      </c>
      <c r="H28" s="95"/>
      <c r="J28" s="50"/>
    </row>
    <row r="29" spans="2:10">
      <c r="B29" s="579"/>
      <c r="C29" s="29" t="s">
        <v>16</v>
      </c>
      <c r="D29" s="17"/>
      <c r="E29" s="17"/>
      <c r="F29" s="17"/>
      <c r="G29" s="17"/>
      <c r="H29" s="96"/>
    </row>
    <row r="30" spans="2:10" ht="25.5" customHeight="1">
      <c r="B30" s="579"/>
      <c r="C30" s="32" t="s">
        <v>17</v>
      </c>
      <c r="D30" s="48">
        <v>30</v>
      </c>
      <c r="E30" s="48">
        <v>30</v>
      </c>
      <c r="F30" s="48">
        <v>33.200000000000003</v>
      </c>
      <c r="G30" s="48">
        <v>0</v>
      </c>
      <c r="H30" s="96"/>
    </row>
    <row r="31" spans="2:10" ht="26.4">
      <c r="B31" s="288" t="s">
        <v>154</v>
      </c>
      <c r="C31" s="10" t="s">
        <v>155</v>
      </c>
      <c r="D31" s="25"/>
      <c r="E31" s="25"/>
      <c r="F31" s="25"/>
      <c r="G31" s="25"/>
      <c r="H31" s="94"/>
    </row>
    <row r="32" spans="2:10">
      <c r="B32" s="578"/>
      <c r="C32" s="13" t="s">
        <v>15</v>
      </c>
      <c r="D32" s="14">
        <f>D34</f>
        <v>5</v>
      </c>
      <c r="E32" s="14">
        <f t="shared" ref="E32:G32" si="7">E34</f>
        <v>4</v>
      </c>
      <c r="F32" s="14">
        <f t="shared" si="7"/>
        <v>10</v>
      </c>
      <c r="G32" s="14">
        <f t="shared" si="7"/>
        <v>10</v>
      </c>
      <c r="H32" s="95"/>
    </row>
    <row r="33" spans="2:8">
      <c r="B33" s="579"/>
      <c r="C33" s="29" t="s">
        <v>16</v>
      </c>
      <c r="D33" s="17"/>
      <c r="E33" s="17"/>
      <c r="F33" s="17"/>
      <c r="G33" s="17"/>
      <c r="H33" s="96"/>
    </row>
    <row r="34" spans="2:8" ht="26.4">
      <c r="B34" s="579"/>
      <c r="C34" s="32" t="s">
        <v>17</v>
      </c>
      <c r="D34" s="17">
        <v>5</v>
      </c>
      <c r="E34" s="17">
        <v>4</v>
      </c>
      <c r="F34" s="17">
        <v>10</v>
      </c>
      <c r="G34" s="17">
        <v>10</v>
      </c>
      <c r="H34" s="96"/>
    </row>
    <row r="35" spans="2:8" ht="25.5" customHeight="1">
      <c r="B35" s="288" t="s">
        <v>156</v>
      </c>
      <c r="C35" s="10" t="s">
        <v>157</v>
      </c>
      <c r="D35" s="25"/>
      <c r="E35" s="25"/>
      <c r="F35" s="25"/>
      <c r="G35" s="25"/>
      <c r="H35" s="94"/>
    </row>
    <row r="36" spans="2:8">
      <c r="B36" s="580"/>
      <c r="C36" s="13" t="s">
        <v>15</v>
      </c>
      <c r="D36" s="14">
        <f t="shared" ref="D36:G36" si="8">D38</f>
        <v>60</v>
      </c>
      <c r="E36" s="14">
        <f t="shared" si="8"/>
        <v>60</v>
      </c>
      <c r="F36" s="14">
        <f t="shared" si="8"/>
        <v>60</v>
      </c>
      <c r="G36" s="14">
        <f t="shared" si="8"/>
        <v>60</v>
      </c>
      <c r="H36" s="95"/>
    </row>
    <row r="37" spans="2:8">
      <c r="B37" s="581"/>
      <c r="C37" s="29" t="s">
        <v>16</v>
      </c>
      <c r="D37" s="17"/>
      <c r="E37" s="17"/>
      <c r="F37" s="17"/>
      <c r="G37" s="17"/>
      <c r="H37" s="96"/>
    </row>
    <row r="38" spans="2:8" ht="26.4">
      <c r="B38" s="581"/>
      <c r="C38" s="32" t="s">
        <v>17</v>
      </c>
      <c r="D38" s="48">
        <v>60</v>
      </c>
      <c r="E38" s="48">
        <v>60</v>
      </c>
      <c r="F38" s="48">
        <v>60</v>
      </c>
      <c r="G38" s="48">
        <v>60</v>
      </c>
      <c r="H38" s="96"/>
    </row>
    <row r="39" spans="2:8" ht="25.5" customHeight="1">
      <c r="B39" s="288" t="s">
        <v>158</v>
      </c>
      <c r="C39" s="10" t="s">
        <v>159</v>
      </c>
      <c r="D39" s="25"/>
      <c r="E39" s="25"/>
      <c r="F39" s="25"/>
      <c r="G39" s="25"/>
      <c r="H39" s="94" t="s">
        <v>160</v>
      </c>
    </row>
    <row r="40" spans="2:8">
      <c r="B40" s="225"/>
      <c r="C40" s="13" t="s">
        <v>15</v>
      </c>
      <c r="D40" s="14">
        <f t="shared" ref="D40" si="9">D42+D43</f>
        <v>102</v>
      </c>
      <c r="E40" s="14">
        <f>E42+E43</f>
        <v>15.7</v>
      </c>
      <c r="F40" s="14">
        <f t="shared" ref="F40:G40" si="10">F42+F43</f>
        <v>0</v>
      </c>
      <c r="G40" s="14">
        <f t="shared" si="10"/>
        <v>0</v>
      </c>
      <c r="H40" s="4"/>
    </row>
    <row r="41" spans="2:8">
      <c r="B41" s="226"/>
      <c r="C41" s="16" t="s">
        <v>16</v>
      </c>
      <c r="D41" s="18"/>
      <c r="E41" s="18"/>
      <c r="F41" s="18"/>
      <c r="G41" s="18"/>
      <c r="H41" s="19"/>
    </row>
    <row r="42" spans="2:8" ht="26.4">
      <c r="B42" s="582"/>
      <c r="C42" s="20" t="s">
        <v>17</v>
      </c>
      <c r="D42" s="48">
        <v>15</v>
      </c>
      <c r="E42" s="48">
        <v>15.7</v>
      </c>
      <c r="F42" s="48">
        <v>0</v>
      </c>
      <c r="G42" s="48">
        <v>0</v>
      </c>
      <c r="H42" s="22"/>
    </row>
    <row r="43" spans="2:8" ht="26.4">
      <c r="B43" s="583"/>
      <c r="C43" s="33" t="s">
        <v>25</v>
      </c>
      <c r="D43" s="34">
        <v>87</v>
      </c>
      <c r="E43" s="34">
        <v>0</v>
      </c>
      <c r="F43" s="34">
        <v>0</v>
      </c>
      <c r="G43" s="34">
        <v>0</v>
      </c>
      <c r="H43" s="98"/>
    </row>
    <row r="44" spans="2:8">
      <c r="B44" s="293"/>
      <c r="C44" s="99" t="s">
        <v>16</v>
      </c>
      <c r="D44" s="89"/>
      <c r="E44" s="89"/>
      <c r="F44" s="89"/>
      <c r="G44" s="89"/>
      <c r="H44" s="82"/>
    </row>
    <row r="45" spans="2:8" ht="26.4">
      <c r="B45" s="293"/>
      <c r="C45" s="99" t="s">
        <v>17</v>
      </c>
      <c r="D45" s="89">
        <f>D9+D13+D17+D21+D25+D30+D34+D38+D42</f>
        <v>257</v>
      </c>
      <c r="E45" s="89">
        <v>5</v>
      </c>
      <c r="F45" s="89">
        <v>0</v>
      </c>
      <c r="G45" s="89">
        <v>0</v>
      </c>
      <c r="H45" s="82"/>
    </row>
    <row r="46" spans="2:8" ht="26.4">
      <c r="B46" s="100"/>
      <c r="C46" s="16" t="s">
        <v>124</v>
      </c>
      <c r="D46" s="295">
        <f>D7+D11+D15+D19+D23+D28+D32+D36+D40</f>
        <v>344</v>
      </c>
      <c r="E46" s="295">
        <f>E7+E11+E15+E19+E23+E28+E32+E36+E40</f>
        <v>270.7</v>
      </c>
      <c r="F46" s="295">
        <f t="shared" ref="F46" si="11">F7+F11+F15+F19+F23+F28+F32+F36+F40</f>
        <v>271.2</v>
      </c>
      <c r="G46" s="295">
        <f>G7+G11+G15+G19+G23+G28+G32+G36+G40</f>
        <v>238</v>
      </c>
      <c r="H46" s="183"/>
    </row>
    <row r="47" spans="2:8">
      <c r="B47" s="101"/>
      <c r="C47" s="61" t="s">
        <v>125</v>
      </c>
      <c r="D47" s="230">
        <v>0</v>
      </c>
      <c r="E47" s="230">
        <v>0</v>
      </c>
      <c r="F47" s="230">
        <v>0</v>
      </c>
      <c r="G47" s="230">
        <v>0</v>
      </c>
      <c r="H47" s="82"/>
    </row>
    <row r="48" spans="2:8" ht="26.4">
      <c r="B48" s="101"/>
      <c r="C48" s="61" t="s">
        <v>126</v>
      </c>
      <c r="D48" s="542"/>
      <c r="E48" s="542">
        <v>-74</v>
      </c>
      <c r="F48" s="542">
        <v>1.2</v>
      </c>
      <c r="G48" s="542">
        <v>-33.200000000000003</v>
      </c>
      <c r="H48" s="82"/>
    </row>
    <row r="51" spans="3:6" ht="12" customHeight="1"/>
    <row r="53" spans="3:6" ht="26.4">
      <c r="C53" s="20" t="s">
        <v>17</v>
      </c>
      <c r="D53" s="17">
        <f>D42+D38+D34+D30+D25+D21+D17+D13+D9</f>
        <v>257</v>
      </c>
      <c r="E53" s="17">
        <f t="shared" ref="E53:F53" si="12">E42+E38+E34+E30+E25+E21+E17+E13+E9</f>
        <v>254.7</v>
      </c>
      <c r="F53" s="17">
        <f t="shared" si="12"/>
        <v>255.2</v>
      </c>
    </row>
    <row r="54" spans="3:6" ht="26.4">
      <c r="C54" s="33" t="s">
        <v>25</v>
      </c>
      <c r="D54" s="17">
        <f t="shared" ref="D54:F54" si="13">D43</f>
        <v>87</v>
      </c>
      <c r="E54" s="17">
        <f t="shared" si="13"/>
        <v>0</v>
      </c>
      <c r="F54" s="17">
        <f t="shared" si="13"/>
        <v>0</v>
      </c>
    </row>
    <row r="55" spans="3:6">
      <c r="C55" s="61" t="s">
        <v>37</v>
      </c>
      <c r="D55" s="17">
        <v>16</v>
      </c>
      <c r="E55" s="17">
        <v>16</v>
      </c>
      <c r="F55" s="17">
        <v>16</v>
      </c>
    </row>
    <row r="56" spans="3:6">
      <c r="C56" s="72" t="s">
        <v>77</v>
      </c>
      <c r="D56" s="17">
        <v>0</v>
      </c>
      <c r="E56" s="17">
        <v>0</v>
      </c>
      <c r="F56" s="17">
        <v>0</v>
      </c>
    </row>
    <row r="57" spans="3:6">
      <c r="C57" s="91" t="s">
        <v>127</v>
      </c>
      <c r="D57" s="17">
        <v>0</v>
      </c>
      <c r="E57" s="17">
        <v>0</v>
      </c>
      <c r="F57" s="17">
        <v>0</v>
      </c>
    </row>
  </sheetData>
  <mergeCells count="18">
    <mergeCell ref="J26:J27"/>
    <mergeCell ref="B2:H2"/>
    <mergeCell ref="J6:J7"/>
    <mergeCell ref="B7:B9"/>
    <mergeCell ref="J8:J10"/>
    <mergeCell ref="B11:B13"/>
    <mergeCell ref="J13:J16"/>
    <mergeCell ref="B15:B17"/>
    <mergeCell ref="J18:J19"/>
    <mergeCell ref="B19:B21"/>
    <mergeCell ref="J20:J22"/>
    <mergeCell ref="B23:B25"/>
    <mergeCell ref="J24:J25"/>
    <mergeCell ref="B28:B30"/>
    <mergeCell ref="B32:B34"/>
    <mergeCell ref="B36:B38"/>
    <mergeCell ref="B42:B43"/>
    <mergeCell ref="A1:H1"/>
  </mergeCells>
  <pageMargins left="0.25" right="0.25" top="0.75" bottom="0.75" header="0.3" footer="0.3"/>
  <pageSetup paperSize="9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52"/>
  <sheetViews>
    <sheetView showGridLines="0" topLeftCell="A27" workbookViewId="0">
      <selection activeCell="H30" sqref="H30"/>
    </sheetView>
  </sheetViews>
  <sheetFormatPr defaultColWidth="9.109375" defaultRowHeight="13.2"/>
  <cols>
    <col min="1" max="1" width="2.5546875" style="2" customWidth="1"/>
    <col min="2" max="2" width="21" style="92" customWidth="1"/>
    <col min="3" max="3" width="49.33203125" style="92" customWidth="1"/>
    <col min="4" max="7" width="14.6640625" style="93" customWidth="1"/>
    <col min="8" max="8" width="14.6640625" style="1" customWidth="1"/>
    <col min="9" max="10" width="15" style="1" hidden="1" customWidth="1"/>
    <col min="11" max="16384" width="9.109375" style="2"/>
  </cols>
  <sheetData>
    <row r="1" spans="1:10">
      <c r="A1" s="575" t="s">
        <v>0</v>
      </c>
      <c r="B1" s="575"/>
      <c r="C1" s="575"/>
      <c r="D1" s="575"/>
      <c r="E1" s="575"/>
      <c r="F1" s="575"/>
      <c r="G1" s="575"/>
      <c r="H1" s="575"/>
    </row>
    <row r="2" spans="1:10" ht="38.25" customHeight="1">
      <c r="B2" s="576" t="s">
        <v>161</v>
      </c>
      <c r="C2" s="576"/>
      <c r="D2" s="576"/>
      <c r="E2" s="576"/>
      <c r="F2" s="576"/>
      <c r="G2" s="576"/>
      <c r="H2" s="576"/>
    </row>
    <row r="3" spans="1:10" ht="66" customHeight="1">
      <c r="B3" s="3" t="s">
        <v>2</v>
      </c>
      <c r="C3" s="3" t="s">
        <v>3</v>
      </c>
      <c r="D3" s="311" t="s">
        <v>4</v>
      </c>
      <c r="E3" s="311" t="s">
        <v>5</v>
      </c>
      <c r="F3" s="311" t="s">
        <v>6</v>
      </c>
      <c r="G3" s="311" t="s">
        <v>133</v>
      </c>
      <c r="H3" s="3" t="s">
        <v>8</v>
      </c>
      <c r="I3" s="285" t="s">
        <v>9</v>
      </c>
      <c r="J3" s="285" t="s">
        <v>134</v>
      </c>
    </row>
    <row r="4" spans="1:10" ht="13.2" customHeight="1">
      <c r="B4" s="286">
        <v>1</v>
      </c>
      <c r="C4" s="286">
        <v>2</v>
      </c>
      <c r="D4" s="286">
        <v>4</v>
      </c>
      <c r="E4" s="286">
        <v>5</v>
      </c>
      <c r="F4" s="286">
        <v>6</v>
      </c>
      <c r="G4" s="286">
        <v>7</v>
      </c>
      <c r="H4" s="286">
        <v>8</v>
      </c>
      <c r="I4" s="4">
        <v>9</v>
      </c>
      <c r="J4" s="4">
        <v>10</v>
      </c>
    </row>
    <row r="5" spans="1:10" ht="26.4" customHeight="1">
      <c r="B5" s="57" t="s">
        <v>162</v>
      </c>
      <c r="C5" s="57" t="s">
        <v>163</v>
      </c>
      <c r="D5" s="7"/>
      <c r="E5" s="7"/>
      <c r="F5" s="7"/>
      <c r="G5" s="7"/>
      <c r="H5" s="8"/>
    </row>
    <row r="6" spans="1:10" ht="26.4" customHeight="1">
      <c r="B6" s="288" t="s">
        <v>164</v>
      </c>
      <c r="C6" s="10" t="s">
        <v>165</v>
      </c>
      <c r="D6" s="11"/>
      <c r="E6" s="12"/>
      <c r="F6" s="12"/>
      <c r="G6" s="12"/>
      <c r="H6" s="26" t="s">
        <v>166</v>
      </c>
      <c r="J6" s="585"/>
    </row>
    <row r="7" spans="1:10" ht="13.2" customHeight="1">
      <c r="B7" s="580"/>
      <c r="C7" s="13" t="s">
        <v>15</v>
      </c>
      <c r="D7" s="14">
        <f t="shared" ref="D7" si="0">D9</f>
        <v>21</v>
      </c>
      <c r="E7" s="14">
        <f>E9</f>
        <v>19</v>
      </c>
      <c r="F7" s="14">
        <f t="shared" ref="F7:G7" si="1">F9</f>
        <v>21</v>
      </c>
      <c r="G7" s="14">
        <f t="shared" si="1"/>
        <v>21</v>
      </c>
      <c r="H7" s="28"/>
      <c r="J7" s="586"/>
    </row>
    <row r="8" spans="1:10" ht="15.6" customHeight="1">
      <c r="B8" s="581"/>
      <c r="C8" s="29" t="s">
        <v>16</v>
      </c>
      <c r="D8" s="30"/>
      <c r="E8" s="30"/>
      <c r="F8" s="30"/>
      <c r="G8" s="30"/>
      <c r="H8" s="31"/>
      <c r="J8" s="192"/>
    </row>
    <row r="9" spans="1:10" ht="26.4" customHeight="1">
      <c r="B9" s="581"/>
      <c r="C9" s="32" t="s">
        <v>17</v>
      </c>
      <c r="D9" s="48">
        <v>21</v>
      </c>
      <c r="E9" s="48">
        <v>19</v>
      </c>
      <c r="F9" s="48">
        <v>21</v>
      </c>
      <c r="G9" s="48">
        <v>21</v>
      </c>
      <c r="H9" s="31"/>
      <c r="J9" s="593"/>
    </row>
    <row r="10" spans="1:10" ht="26.4" customHeight="1">
      <c r="B10" s="288" t="s">
        <v>167</v>
      </c>
      <c r="C10" s="10" t="s">
        <v>168</v>
      </c>
      <c r="D10" s="11"/>
      <c r="E10" s="11"/>
      <c r="F10" s="11"/>
      <c r="G10" s="11"/>
      <c r="H10" s="26" t="s">
        <v>169</v>
      </c>
      <c r="J10" s="586"/>
    </row>
    <row r="11" spans="1:10" ht="15.6" customHeight="1">
      <c r="B11" s="580"/>
      <c r="C11" s="13" t="s">
        <v>15</v>
      </c>
      <c r="D11" s="14">
        <f t="shared" ref="D11" si="2">D13</f>
        <v>5</v>
      </c>
      <c r="E11" s="14">
        <f>E13</f>
        <v>5</v>
      </c>
      <c r="F11" s="14">
        <f t="shared" ref="F11:G11" si="3">F13</f>
        <v>6</v>
      </c>
      <c r="G11" s="14">
        <f t="shared" si="3"/>
        <v>7</v>
      </c>
      <c r="H11" s="28"/>
      <c r="J11" s="192"/>
    </row>
    <row r="12" spans="1:10" ht="15.6" customHeight="1">
      <c r="B12" s="581"/>
      <c r="C12" s="29" t="s">
        <v>16</v>
      </c>
      <c r="D12" s="30"/>
      <c r="E12" s="30"/>
      <c r="F12" s="30"/>
      <c r="G12" s="30"/>
      <c r="H12" s="31"/>
      <c r="J12" s="593"/>
    </row>
    <row r="13" spans="1:10" ht="26.4" customHeight="1">
      <c r="B13" s="581"/>
      <c r="C13" s="32" t="s">
        <v>17</v>
      </c>
      <c r="D13" s="48">
        <v>5</v>
      </c>
      <c r="E13" s="48">
        <v>5</v>
      </c>
      <c r="F13" s="48">
        <v>6</v>
      </c>
      <c r="G13" s="48">
        <v>7</v>
      </c>
      <c r="H13" s="31"/>
      <c r="J13" s="586"/>
    </row>
    <row r="14" spans="1:10" ht="26.4" customHeight="1">
      <c r="B14" s="288" t="s">
        <v>170</v>
      </c>
      <c r="C14" s="10" t="s">
        <v>171</v>
      </c>
      <c r="D14" s="11"/>
      <c r="E14" s="11"/>
      <c r="F14" s="11"/>
      <c r="G14" s="11"/>
      <c r="H14" s="26"/>
      <c r="J14" s="586"/>
    </row>
    <row r="15" spans="1:10" ht="15.6" customHeight="1">
      <c r="B15" s="580"/>
      <c r="C15" s="13" t="s">
        <v>15</v>
      </c>
      <c r="D15" s="14">
        <f t="shared" ref="D15:G15" si="4">D17</f>
        <v>7.2</v>
      </c>
      <c r="E15" s="14">
        <f t="shared" si="4"/>
        <v>3</v>
      </c>
      <c r="F15" s="14">
        <f t="shared" si="4"/>
        <v>7.2</v>
      </c>
      <c r="G15" s="14">
        <f t="shared" si="4"/>
        <v>7.2</v>
      </c>
      <c r="H15" s="28"/>
      <c r="J15" s="586"/>
    </row>
    <row r="16" spans="1:10" ht="15.6" customHeight="1">
      <c r="B16" s="581"/>
      <c r="C16" s="29" t="s">
        <v>16</v>
      </c>
      <c r="D16" s="30"/>
      <c r="E16" s="30"/>
      <c r="F16" s="30"/>
      <c r="G16" s="30"/>
      <c r="H16" s="31"/>
      <c r="J16" s="192"/>
    </row>
    <row r="17" spans="2:10" ht="26.4" customHeight="1">
      <c r="B17" s="581"/>
      <c r="C17" s="32" t="s">
        <v>17</v>
      </c>
      <c r="D17" s="18">
        <v>7.2</v>
      </c>
      <c r="E17" s="18">
        <v>3</v>
      </c>
      <c r="F17" s="18">
        <v>7.2</v>
      </c>
      <c r="G17" s="18">
        <v>7.2</v>
      </c>
      <c r="H17" s="31"/>
      <c r="J17" s="192"/>
    </row>
    <row r="18" spans="2:10" ht="26.4" customHeight="1">
      <c r="B18" s="288" t="s">
        <v>172</v>
      </c>
      <c r="C18" s="10" t="s">
        <v>173</v>
      </c>
      <c r="D18" s="11"/>
      <c r="E18" s="11"/>
      <c r="F18" s="11"/>
      <c r="G18" s="11"/>
      <c r="H18" s="26" t="s">
        <v>174</v>
      </c>
      <c r="J18" s="300"/>
    </row>
    <row r="19" spans="2:10" ht="15.6" customHeight="1">
      <c r="B19" s="592"/>
      <c r="C19" s="13" t="s">
        <v>15</v>
      </c>
      <c r="D19" s="14">
        <f t="shared" ref="D19:G19" si="5">D21+D22</f>
        <v>780.7</v>
      </c>
      <c r="E19" s="14">
        <f t="shared" si="5"/>
        <v>897.5</v>
      </c>
      <c r="F19" s="14">
        <f t="shared" si="5"/>
        <v>880.7</v>
      </c>
      <c r="G19" s="14">
        <f t="shared" si="5"/>
        <v>367</v>
      </c>
      <c r="H19" s="28"/>
      <c r="J19" s="593"/>
    </row>
    <row r="20" spans="2:10" ht="15.6" customHeight="1">
      <c r="B20" s="592"/>
      <c r="C20" s="29" t="s">
        <v>16</v>
      </c>
      <c r="D20" s="30"/>
      <c r="E20" s="30"/>
      <c r="F20" s="30"/>
      <c r="G20" s="30"/>
      <c r="H20" s="31"/>
      <c r="J20" s="586"/>
    </row>
    <row r="21" spans="2:10" ht="26.4" customHeight="1">
      <c r="B21" s="592"/>
      <c r="C21" s="32" t="s">
        <v>17</v>
      </c>
      <c r="D21" s="30">
        <v>20</v>
      </c>
      <c r="E21" s="30">
        <v>90</v>
      </c>
      <c r="F21" s="30">
        <v>120</v>
      </c>
      <c r="G21" s="30">
        <v>120</v>
      </c>
      <c r="H21" s="31"/>
      <c r="J21" s="300"/>
    </row>
    <row r="22" spans="2:10" ht="15.6">
      <c r="B22" s="592"/>
      <c r="C22" s="104" t="s">
        <v>37</v>
      </c>
      <c r="D22" s="89">
        <v>760.7</v>
      </c>
      <c r="E22" s="89">
        <v>807.5</v>
      </c>
      <c r="F22" s="89">
        <v>760.7</v>
      </c>
      <c r="G22" s="89">
        <v>247</v>
      </c>
      <c r="H22" s="107"/>
      <c r="J22" s="192"/>
    </row>
    <row r="23" spans="2:10" ht="26.4" customHeight="1">
      <c r="B23" s="288" t="s">
        <v>175</v>
      </c>
      <c r="C23" s="10" t="s">
        <v>176</v>
      </c>
      <c r="D23" s="25"/>
      <c r="E23" s="25"/>
      <c r="F23" s="25"/>
      <c r="G23" s="25"/>
      <c r="H23" s="94" t="s">
        <v>177</v>
      </c>
      <c r="J23" s="192"/>
    </row>
    <row r="24" spans="2:10" ht="15.6" customHeight="1">
      <c r="B24" s="580"/>
      <c r="C24" s="13" t="s">
        <v>15</v>
      </c>
      <c r="D24" s="14">
        <f t="shared" ref="D24" si="6">D26</f>
        <v>136</v>
      </c>
      <c r="E24" s="14">
        <f>E26</f>
        <v>85</v>
      </c>
      <c r="F24" s="14">
        <f t="shared" ref="F24:G24" si="7">F26</f>
        <v>90</v>
      </c>
      <c r="G24" s="14">
        <f t="shared" si="7"/>
        <v>90</v>
      </c>
      <c r="H24" s="4"/>
      <c r="J24" s="188"/>
    </row>
    <row r="25" spans="2:10" ht="13.2" customHeight="1">
      <c r="B25" s="581"/>
      <c r="C25" s="29" t="s">
        <v>16</v>
      </c>
      <c r="D25" s="17"/>
      <c r="E25" s="17"/>
      <c r="F25" s="17"/>
      <c r="G25" s="17"/>
      <c r="H25" s="43"/>
      <c r="J25" s="585"/>
    </row>
    <row r="26" spans="2:10" ht="28.5" customHeight="1">
      <c r="B26" s="581"/>
      <c r="C26" s="32" t="s">
        <v>17</v>
      </c>
      <c r="D26" s="17">
        <v>136</v>
      </c>
      <c r="E26" s="17">
        <v>85</v>
      </c>
      <c r="F26" s="17">
        <v>90</v>
      </c>
      <c r="G26" s="17">
        <v>90</v>
      </c>
      <c r="H26" s="43"/>
      <c r="J26" s="586"/>
    </row>
    <row r="27" spans="2:10" ht="26.4" customHeight="1">
      <c r="B27" s="10" t="s">
        <v>178</v>
      </c>
      <c r="C27" s="105" t="s">
        <v>179</v>
      </c>
      <c r="D27" s="25"/>
      <c r="E27" s="25"/>
      <c r="F27" s="25"/>
      <c r="G27" s="25"/>
      <c r="H27" s="45"/>
      <c r="J27" s="298"/>
    </row>
    <row r="28" spans="2:10" ht="15.6" customHeight="1">
      <c r="B28" s="588"/>
      <c r="C28" s="13" t="s">
        <v>15</v>
      </c>
      <c r="D28" s="14">
        <f t="shared" ref="D28:G28" si="8">D30</f>
        <v>245.1</v>
      </c>
      <c r="E28" s="14">
        <f t="shared" si="8"/>
        <v>245.3</v>
      </c>
      <c r="F28" s="14">
        <f t="shared" si="8"/>
        <v>255</v>
      </c>
      <c r="G28" s="14">
        <f t="shared" si="8"/>
        <v>260</v>
      </c>
      <c r="H28" s="4"/>
      <c r="J28" s="298"/>
    </row>
    <row r="29" spans="2:10" ht="15.6" customHeight="1">
      <c r="B29" s="589"/>
      <c r="C29" s="29" t="s">
        <v>16</v>
      </c>
      <c r="D29" s="66"/>
      <c r="E29" s="66"/>
      <c r="F29" s="66"/>
      <c r="G29" s="66"/>
      <c r="H29" s="49"/>
      <c r="J29" s="298"/>
    </row>
    <row r="30" spans="2:10" ht="15.6" customHeight="1">
      <c r="B30" s="590"/>
      <c r="C30" s="104" t="s">
        <v>37</v>
      </c>
      <c r="D30" s="89">
        <v>245.1</v>
      </c>
      <c r="E30" s="89">
        <v>245.3</v>
      </c>
      <c r="F30" s="89">
        <v>255</v>
      </c>
      <c r="G30" s="89">
        <v>260</v>
      </c>
      <c r="H30" s="661"/>
      <c r="J30" s="298"/>
    </row>
    <row r="31" spans="2:10" ht="26.4" customHeight="1">
      <c r="B31" s="288" t="s">
        <v>180</v>
      </c>
      <c r="C31" s="10" t="s">
        <v>181</v>
      </c>
      <c r="D31" s="11"/>
      <c r="E31" s="11"/>
      <c r="F31" s="11"/>
      <c r="G31" s="11"/>
      <c r="H31" s="45"/>
      <c r="J31" s="298"/>
    </row>
    <row r="32" spans="2:10" ht="13.2" customHeight="1">
      <c r="B32" s="580"/>
      <c r="C32" s="13" t="s">
        <v>15</v>
      </c>
      <c r="D32" s="14">
        <f t="shared" ref="D32" si="9">D34</f>
        <v>10</v>
      </c>
      <c r="E32" s="14">
        <f>E34</f>
        <v>10</v>
      </c>
      <c r="F32" s="14">
        <f t="shared" ref="F32:G32" si="10">F34</f>
        <v>10</v>
      </c>
      <c r="G32" s="14">
        <f t="shared" si="10"/>
        <v>10</v>
      </c>
      <c r="H32" s="4"/>
      <c r="J32" s="50"/>
    </row>
    <row r="33" spans="2:8" ht="13.2" customHeight="1">
      <c r="B33" s="581"/>
      <c r="C33" s="29" t="s">
        <v>16</v>
      </c>
      <c r="D33" s="17"/>
      <c r="E33" s="17"/>
      <c r="F33" s="17"/>
      <c r="G33" s="17"/>
      <c r="H33" s="43"/>
    </row>
    <row r="34" spans="2:8" ht="26.4">
      <c r="B34" s="581"/>
      <c r="C34" s="32" t="s">
        <v>17</v>
      </c>
      <c r="D34" s="48">
        <v>10</v>
      </c>
      <c r="E34" s="48">
        <v>10</v>
      </c>
      <c r="F34" s="48">
        <v>10</v>
      </c>
      <c r="G34" s="48">
        <v>10</v>
      </c>
      <c r="H34" s="43"/>
    </row>
    <row r="35" spans="2:8" ht="26.4" customHeight="1">
      <c r="B35" s="288" t="s">
        <v>182</v>
      </c>
      <c r="C35" s="10" t="s">
        <v>183</v>
      </c>
      <c r="D35" s="25"/>
      <c r="E35" s="25"/>
      <c r="F35" s="25"/>
      <c r="G35" s="25"/>
      <c r="H35" s="45"/>
    </row>
    <row r="36" spans="2:8" ht="13.2" customHeight="1">
      <c r="B36" s="591"/>
      <c r="C36" s="13" t="s">
        <v>15</v>
      </c>
      <c r="D36" s="14">
        <v>5</v>
      </c>
      <c r="E36" s="14">
        <f t="shared" ref="E36:G36" si="11">E38</f>
        <v>3</v>
      </c>
      <c r="F36" s="14">
        <f t="shared" si="11"/>
        <v>10</v>
      </c>
      <c r="G36" s="14">
        <f t="shared" si="11"/>
        <v>10</v>
      </c>
      <c r="H36" s="4"/>
    </row>
    <row r="37" spans="2:8" ht="13.2" customHeight="1">
      <c r="B37" s="591"/>
      <c r="C37" s="29" t="s">
        <v>16</v>
      </c>
      <c r="D37" s="17"/>
      <c r="E37" s="17"/>
      <c r="F37" s="17"/>
      <c r="G37" s="17"/>
      <c r="H37" s="43"/>
    </row>
    <row r="38" spans="2:8" ht="25.5" customHeight="1">
      <c r="B38" s="591"/>
      <c r="C38" s="32" t="s">
        <v>17</v>
      </c>
      <c r="D38" s="48">
        <v>5</v>
      </c>
      <c r="E38" s="48">
        <v>3</v>
      </c>
      <c r="F38" s="48">
        <v>10</v>
      </c>
      <c r="G38" s="48">
        <v>10</v>
      </c>
      <c r="H38" s="43"/>
    </row>
    <row r="39" spans="2:8" ht="13.2" customHeight="1">
      <c r="B39" s="293"/>
      <c r="C39" s="81" t="s">
        <v>16</v>
      </c>
      <c r="D39" s="89"/>
      <c r="E39" s="89"/>
      <c r="F39" s="89"/>
      <c r="G39" s="89"/>
      <c r="H39" s="82"/>
    </row>
    <row r="40" spans="2:8" ht="26.4" customHeight="1">
      <c r="B40" s="293"/>
      <c r="C40" s="81" t="s">
        <v>17</v>
      </c>
      <c r="D40" s="89">
        <f>SUM(D7+D11+D15+D19+D24+D28+D32+D36)</f>
        <v>1210</v>
      </c>
      <c r="E40" s="89">
        <f t="shared" ref="E40:F40" si="12">SUM(E7+E11+E15+E19+E24+E28+E32+E36)</f>
        <v>1267.8</v>
      </c>
      <c r="F40" s="89">
        <f t="shared" si="12"/>
        <v>1279.9000000000001</v>
      </c>
      <c r="G40" s="89">
        <f>SUM(G7+G11+G15+G19+G24+G28+G32+G36)</f>
        <v>772.2</v>
      </c>
      <c r="H40" s="82"/>
    </row>
    <row r="41" spans="2:8" ht="26.4" customHeight="1">
      <c r="B41" s="100"/>
      <c r="C41" s="68" t="s">
        <v>124</v>
      </c>
      <c r="D41" s="295">
        <f t="shared" ref="D41:F41" si="13">D36+D32+D28+D24+D19+D15+D11+D7</f>
        <v>1210.0000000000002</v>
      </c>
      <c r="E41" s="295">
        <f>E36+E32+E28+E24+E19+E15+E11+E7</f>
        <v>1267.8</v>
      </c>
      <c r="F41" s="295">
        <f t="shared" si="13"/>
        <v>1279.9000000000001</v>
      </c>
      <c r="G41" s="295">
        <f>G36+G32+G28+G24+G19+G15+G11+G7</f>
        <v>772.2</v>
      </c>
      <c r="H41" s="183"/>
    </row>
    <row r="42" spans="2:8" ht="13.2" customHeight="1">
      <c r="B42" s="101"/>
      <c r="C42" s="296" t="s">
        <v>125</v>
      </c>
      <c r="D42" s="230">
        <v>0</v>
      </c>
      <c r="E42" s="230">
        <v>0</v>
      </c>
      <c r="F42" s="230">
        <v>0</v>
      </c>
      <c r="G42" s="230">
        <v>0</v>
      </c>
      <c r="H42" s="82"/>
    </row>
    <row r="43" spans="2:8" ht="26.4" customHeight="1">
      <c r="B43" s="101"/>
      <c r="C43" s="296" t="s">
        <v>126</v>
      </c>
      <c r="D43" s="542"/>
      <c r="E43" s="542">
        <v>57.8</v>
      </c>
      <c r="F43" s="542" t="s">
        <v>184</v>
      </c>
      <c r="G43" s="542">
        <v>-507.7</v>
      </c>
      <c r="H43" s="82"/>
    </row>
    <row r="44" spans="2:8" ht="13.2" customHeight="1"/>
    <row r="45" spans="2:8" ht="13.2" customHeight="1"/>
    <row r="46" spans="2:8" ht="26.4" customHeight="1">
      <c r="C46" s="20" t="s">
        <v>17</v>
      </c>
      <c r="D46" s="17">
        <f t="shared" ref="D46:F46" si="14">D38+D34+D26+D21+D17+D13+D9</f>
        <v>204.2</v>
      </c>
      <c r="E46" s="17">
        <f t="shared" si="14"/>
        <v>215</v>
      </c>
      <c r="F46" s="17">
        <f t="shared" si="14"/>
        <v>264.2</v>
      </c>
    </row>
    <row r="47" spans="2:8" ht="26.4" customHeight="1">
      <c r="C47" s="33" t="s">
        <v>25</v>
      </c>
      <c r="D47" s="17">
        <v>0</v>
      </c>
      <c r="E47" s="17">
        <v>0</v>
      </c>
      <c r="F47" s="17">
        <v>0</v>
      </c>
    </row>
    <row r="48" spans="2:8" ht="13.2" customHeight="1">
      <c r="C48" s="61" t="s">
        <v>37</v>
      </c>
      <c r="D48" s="17">
        <f t="shared" ref="D48:F48" si="15">D30+D22</f>
        <v>1005.8000000000001</v>
      </c>
      <c r="E48" s="17">
        <f t="shared" si="15"/>
        <v>1052.8</v>
      </c>
      <c r="F48" s="17">
        <f t="shared" si="15"/>
        <v>1015.7</v>
      </c>
    </row>
    <row r="49" spans="3:6" ht="13.2" customHeight="1">
      <c r="C49" s="72" t="s">
        <v>77</v>
      </c>
      <c r="D49" s="17">
        <v>0</v>
      </c>
      <c r="E49" s="17">
        <v>0</v>
      </c>
      <c r="F49" s="17">
        <v>0</v>
      </c>
    </row>
    <row r="50" spans="3:6" ht="13.2" customHeight="1">
      <c r="C50" s="91" t="s">
        <v>127</v>
      </c>
      <c r="D50" s="17">
        <v>0</v>
      </c>
      <c r="E50" s="17">
        <v>0</v>
      </c>
      <c r="F50" s="17">
        <v>0</v>
      </c>
    </row>
    <row r="51" spans="3:6" ht="13.2" customHeight="1"/>
    <row r="52" spans="3:6" ht="13.2" customHeight="1"/>
  </sheetData>
  <mergeCells count="15">
    <mergeCell ref="A1:H1"/>
    <mergeCell ref="B19:B22"/>
    <mergeCell ref="J19:J20"/>
    <mergeCell ref="B2:H2"/>
    <mergeCell ref="J6:J7"/>
    <mergeCell ref="B7:B9"/>
    <mergeCell ref="J9:J10"/>
    <mergeCell ref="B11:B13"/>
    <mergeCell ref="J12:J15"/>
    <mergeCell ref="B15:B17"/>
    <mergeCell ref="B28:B30"/>
    <mergeCell ref="B32:B34"/>
    <mergeCell ref="B36:B38"/>
    <mergeCell ref="B24:B26"/>
    <mergeCell ref="J25:J26"/>
  </mergeCells>
  <pageMargins left="0.25" right="0.25" top="0.75" bottom="0.75" header="0.3" footer="0.3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110"/>
  <sheetViews>
    <sheetView showGridLines="0" zoomScaleNormal="100" workbookViewId="0">
      <selection activeCell="C106" sqref="C106"/>
    </sheetView>
  </sheetViews>
  <sheetFormatPr defaultColWidth="9.109375" defaultRowHeight="13.2"/>
  <cols>
    <col min="1" max="1" width="2.5546875" style="2" customWidth="1"/>
    <col min="2" max="2" width="21.33203125" style="2" customWidth="1"/>
    <col min="3" max="3" width="49.33203125" style="92" customWidth="1"/>
    <col min="4" max="7" width="14.6640625" style="93" customWidth="1"/>
    <col min="8" max="8" width="14.6640625" style="1" customWidth="1"/>
    <col min="9" max="10" width="15" style="1" hidden="1" customWidth="1"/>
    <col min="11" max="16384" width="9.109375" style="2"/>
  </cols>
  <sheetData>
    <row r="1" spans="1:10">
      <c r="A1" s="575" t="s">
        <v>0</v>
      </c>
      <c r="B1" s="575"/>
      <c r="C1" s="575"/>
      <c r="D1" s="575"/>
      <c r="E1" s="575"/>
      <c r="F1" s="575"/>
      <c r="G1" s="575"/>
      <c r="H1" s="575"/>
    </row>
    <row r="2" spans="1:10" ht="39.6" customHeight="1">
      <c r="B2" s="576" t="s">
        <v>185</v>
      </c>
      <c r="C2" s="576"/>
      <c r="D2" s="576"/>
      <c r="E2" s="576"/>
      <c r="F2" s="576"/>
      <c r="G2" s="576"/>
      <c r="H2" s="576"/>
    </row>
    <row r="3" spans="1:10" ht="55.5" customHeight="1"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133</v>
      </c>
      <c r="H3" s="3" t="s">
        <v>8</v>
      </c>
      <c r="I3" s="285" t="s">
        <v>9</v>
      </c>
      <c r="J3" s="285" t="s">
        <v>134</v>
      </c>
    </row>
    <row r="4" spans="1:10">
      <c r="B4" s="286">
        <v>1</v>
      </c>
      <c r="C4" s="286">
        <v>2</v>
      </c>
      <c r="D4" s="286">
        <v>4</v>
      </c>
      <c r="E4" s="286">
        <v>5</v>
      </c>
      <c r="F4" s="286">
        <v>6</v>
      </c>
      <c r="G4" s="286">
        <v>7</v>
      </c>
      <c r="H4" s="286">
        <v>8</v>
      </c>
      <c r="I4" s="4">
        <v>9</v>
      </c>
      <c r="J4" s="4">
        <v>10</v>
      </c>
    </row>
    <row r="5" spans="1:10" ht="27.75" customHeight="1">
      <c r="B5" s="57" t="s">
        <v>186</v>
      </c>
      <c r="C5" s="57" t="s">
        <v>187</v>
      </c>
      <c r="D5" s="7"/>
      <c r="E5" s="7"/>
      <c r="F5" s="7"/>
      <c r="G5" s="7"/>
      <c r="H5" s="8"/>
    </row>
    <row r="6" spans="1:10" ht="26.4">
      <c r="B6" s="288" t="s">
        <v>188</v>
      </c>
      <c r="C6" s="10" t="s">
        <v>189</v>
      </c>
      <c r="D6" s="11"/>
      <c r="E6" s="11"/>
      <c r="F6" s="11"/>
      <c r="G6" s="11"/>
      <c r="H6" s="26" t="s">
        <v>190</v>
      </c>
      <c r="J6" s="289"/>
    </row>
    <row r="7" spans="1:10">
      <c r="B7" s="602"/>
      <c r="C7" s="77" t="s">
        <v>15</v>
      </c>
      <c r="D7" s="14">
        <v>0</v>
      </c>
      <c r="E7" s="14">
        <f>E9</f>
        <v>18</v>
      </c>
      <c r="F7" s="14">
        <f t="shared" ref="F7:G7" si="0">F9</f>
        <v>224.11</v>
      </c>
      <c r="G7" s="14">
        <f t="shared" si="0"/>
        <v>224.11</v>
      </c>
      <c r="H7" s="28"/>
      <c r="J7" s="600"/>
    </row>
    <row r="8" spans="1:10" ht="12.75" customHeight="1">
      <c r="B8" s="603"/>
      <c r="C8" s="78" t="s">
        <v>16</v>
      </c>
      <c r="D8" s="30"/>
      <c r="E8" s="30"/>
      <c r="F8" s="30"/>
      <c r="G8" s="30"/>
      <c r="H8" s="31"/>
      <c r="J8" s="586"/>
    </row>
    <row r="9" spans="1:10" ht="26.4">
      <c r="B9" s="604"/>
      <c r="C9" s="79" t="s">
        <v>17</v>
      </c>
      <c r="D9" s="30">
        <v>0</v>
      </c>
      <c r="E9" s="30">
        <v>18</v>
      </c>
      <c r="F9" s="30">
        <v>224.11</v>
      </c>
      <c r="G9" s="30">
        <v>224.11</v>
      </c>
      <c r="H9" s="31"/>
      <c r="J9" s="586"/>
    </row>
    <row r="10" spans="1:10" ht="26.4">
      <c r="B10" s="312" t="s">
        <v>191</v>
      </c>
      <c r="C10" s="125" t="s">
        <v>192</v>
      </c>
      <c r="D10" s="11"/>
      <c r="E10" s="11">
        <f>E13+E14</f>
        <v>520</v>
      </c>
      <c r="F10" s="11">
        <f t="shared" ref="F10:G10" si="1">F13+F14</f>
        <v>220</v>
      </c>
      <c r="G10" s="11">
        <f t="shared" si="1"/>
        <v>0</v>
      </c>
      <c r="H10" s="102" t="s">
        <v>190</v>
      </c>
      <c r="J10" s="300"/>
    </row>
    <row r="11" spans="1:10" ht="15.6">
      <c r="B11" s="605"/>
      <c r="C11" s="13" t="s">
        <v>15</v>
      </c>
      <c r="D11" s="14">
        <f t="shared" ref="D11" si="2">D13+D14</f>
        <v>780</v>
      </c>
      <c r="E11" s="14">
        <f>E13+E14</f>
        <v>520</v>
      </c>
      <c r="F11" s="14">
        <f t="shared" ref="F11:G11" si="3">F13+F14</f>
        <v>220</v>
      </c>
      <c r="G11" s="14">
        <f t="shared" si="3"/>
        <v>0</v>
      </c>
      <c r="H11" s="28"/>
      <c r="J11" s="300"/>
    </row>
    <row r="12" spans="1:10" ht="15.6">
      <c r="B12" s="606"/>
      <c r="C12" s="29" t="s">
        <v>16</v>
      </c>
      <c r="D12" s="30"/>
      <c r="E12" s="30"/>
      <c r="F12" s="30"/>
      <c r="G12" s="30"/>
      <c r="H12" s="31"/>
      <c r="J12" s="300"/>
    </row>
    <row r="13" spans="1:10" ht="25.5" customHeight="1">
      <c r="B13" s="606"/>
      <c r="C13" s="32" t="s">
        <v>17</v>
      </c>
      <c r="D13" s="48">
        <v>600</v>
      </c>
      <c r="E13" s="48">
        <v>300</v>
      </c>
      <c r="F13" s="48">
        <v>100</v>
      </c>
      <c r="G13" s="48">
        <v>0</v>
      </c>
      <c r="H13" s="31"/>
      <c r="J13" s="300"/>
    </row>
    <row r="14" spans="1:10" ht="26.4">
      <c r="B14" s="607"/>
      <c r="C14" s="33" t="s">
        <v>25</v>
      </c>
      <c r="D14" s="36">
        <v>180</v>
      </c>
      <c r="E14" s="36">
        <v>220</v>
      </c>
      <c r="F14" s="36">
        <v>120</v>
      </c>
      <c r="G14" s="36">
        <v>0</v>
      </c>
      <c r="H14" s="108"/>
      <c r="J14" s="300"/>
    </row>
    <row r="15" spans="1:10" ht="52.5" customHeight="1">
      <c r="B15" s="288" t="s">
        <v>193</v>
      </c>
      <c r="C15" s="10" t="s">
        <v>194</v>
      </c>
      <c r="D15" s="11"/>
      <c r="E15" s="11"/>
      <c r="F15" s="11"/>
      <c r="G15" s="11"/>
      <c r="H15" s="26" t="s">
        <v>195</v>
      </c>
      <c r="J15" s="600"/>
    </row>
    <row r="16" spans="1:10">
      <c r="B16" s="594"/>
      <c r="C16" s="13" t="s">
        <v>15</v>
      </c>
      <c r="D16" s="14">
        <f t="shared" ref="D16" si="4">D18+D19</f>
        <v>14</v>
      </c>
      <c r="E16" s="14">
        <f>E18+E19</f>
        <v>35</v>
      </c>
      <c r="F16" s="14">
        <f t="shared" ref="F16:G16" si="5">F18+F19</f>
        <v>269</v>
      </c>
      <c r="G16" s="14">
        <f t="shared" si="5"/>
        <v>269</v>
      </c>
      <c r="H16" s="28"/>
      <c r="J16" s="586"/>
    </row>
    <row r="17" spans="2:10" ht="12.75" customHeight="1">
      <c r="B17" s="595"/>
      <c r="C17" s="29" t="s">
        <v>16</v>
      </c>
      <c r="D17" s="30"/>
      <c r="E17" s="30"/>
      <c r="F17" s="30"/>
      <c r="G17" s="30"/>
      <c r="H17" s="31"/>
      <c r="J17" s="289"/>
    </row>
    <row r="18" spans="2:10" ht="26.4">
      <c r="B18" s="595"/>
      <c r="C18" s="32" t="s">
        <v>17</v>
      </c>
      <c r="D18" s="48">
        <v>14</v>
      </c>
      <c r="E18" s="48">
        <v>35</v>
      </c>
      <c r="F18" s="48">
        <v>269</v>
      </c>
      <c r="G18" s="48">
        <v>269</v>
      </c>
      <c r="H18" s="31"/>
      <c r="J18" s="289"/>
    </row>
    <row r="19" spans="2:10" ht="26.4">
      <c r="B19" s="186"/>
      <c r="C19" s="33" t="s">
        <v>25</v>
      </c>
      <c r="D19" s="36">
        <v>0</v>
      </c>
      <c r="E19" s="36">
        <v>0</v>
      </c>
      <c r="F19" s="36">
        <v>0</v>
      </c>
      <c r="G19" s="36"/>
      <c r="H19" s="108"/>
      <c r="J19" s="289"/>
    </row>
    <row r="20" spans="2:10" ht="15.75" customHeight="1">
      <c r="B20" s="288" t="s">
        <v>196</v>
      </c>
      <c r="C20" s="10" t="s">
        <v>197</v>
      </c>
      <c r="D20" s="11"/>
      <c r="E20" s="11"/>
      <c r="F20" s="11"/>
      <c r="G20" s="11"/>
      <c r="H20" s="26" t="s">
        <v>198</v>
      </c>
      <c r="J20" s="289"/>
    </row>
    <row r="21" spans="2:10" ht="12.75" customHeight="1">
      <c r="B21" s="596"/>
      <c r="C21" s="13" t="s">
        <v>15</v>
      </c>
      <c r="D21" s="14">
        <f>+D23+D24+D25</f>
        <v>9.6</v>
      </c>
      <c r="E21" s="14">
        <f t="shared" ref="E21:G21" si="6">+E23+E24+E25</f>
        <v>9.6999999999999993</v>
      </c>
      <c r="F21" s="14">
        <f t="shared" si="6"/>
        <v>9.6999999999999993</v>
      </c>
      <c r="G21" s="14">
        <f t="shared" si="6"/>
        <v>9.6999999999999993</v>
      </c>
      <c r="H21" s="28"/>
      <c r="J21" s="601"/>
    </row>
    <row r="22" spans="2:10" ht="12.75" customHeight="1">
      <c r="B22" s="597"/>
      <c r="C22" s="29" t="s">
        <v>16</v>
      </c>
      <c r="D22" s="30"/>
      <c r="E22" s="30"/>
      <c r="F22" s="30"/>
      <c r="G22" s="30"/>
      <c r="H22" s="31"/>
      <c r="J22" s="601"/>
    </row>
    <row r="23" spans="2:10" ht="25.5" customHeight="1">
      <c r="B23" s="597"/>
      <c r="C23" s="32" t="s">
        <v>17</v>
      </c>
      <c r="D23" s="48">
        <v>9.6</v>
      </c>
      <c r="E23" s="48">
        <v>9.6999999999999993</v>
      </c>
      <c r="F23" s="48">
        <v>9.6999999999999993</v>
      </c>
      <c r="G23" s="48">
        <v>9.6999999999999993</v>
      </c>
      <c r="H23" s="31"/>
      <c r="J23" s="601"/>
    </row>
    <row r="24" spans="2:10" ht="15.75" customHeight="1">
      <c r="B24" s="187"/>
      <c r="C24" s="109" t="s">
        <v>37</v>
      </c>
      <c r="D24" s="237">
        <v>0</v>
      </c>
      <c r="E24" s="237">
        <v>0</v>
      </c>
      <c r="F24" s="237">
        <v>0</v>
      </c>
      <c r="G24" s="237">
        <v>0</v>
      </c>
      <c r="H24" s="110"/>
      <c r="J24" s="601"/>
    </row>
    <row r="25" spans="2:10" ht="15.6" customHeight="1">
      <c r="B25" s="187"/>
      <c r="C25" s="33" t="s">
        <v>25</v>
      </c>
      <c r="D25" s="36">
        <v>0</v>
      </c>
      <c r="E25" s="36">
        <v>0</v>
      </c>
      <c r="F25" s="36">
        <v>0</v>
      </c>
      <c r="G25" s="36">
        <v>0</v>
      </c>
      <c r="H25" s="108"/>
      <c r="J25" s="601"/>
    </row>
    <row r="26" spans="2:10">
      <c r="B26" s="288" t="s">
        <v>199</v>
      </c>
      <c r="C26" s="10" t="s">
        <v>200</v>
      </c>
      <c r="D26" s="25"/>
      <c r="E26" s="25"/>
      <c r="F26" s="25"/>
      <c r="G26" s="25"/>
      <c r="H26" s="45" t="s">
        <v>195</v>
      </c>
      <c r="J26" s="601"/>
    </row>
    <row r="27" spans="2:10" ht="15.6">
      <c r="B27" s="594"/>
      <c r="C27" s="13" t="s">
        <v>15</v>
      </c>
      <c r="D27" s="14">
        <f t="shared" ref="D27" si="7">D29</f>
        <v>4</v>
      </c>
      <c r="E27" s="14">
        <f>E29</f>
        <v>5</v>
      </c>
      <c r="F27" s="14">
        <f t="shared" ref="F27:G27" si="8">F29</f>
        <v>7</v>
      </c>
      <c r="G27" s="14">
        <f t="shared" si="8"/>
        <v>7</v>
      </c>
      <c r="H27" s="4"/>
      <c r="J27" s="289"/>
    </row>
    <row r="28" spans="2:10" ht="12.75" customHeight="1">
      <c r="B28" s="595"/>
      <c r="C28" s="29" t="s">
        <v>16</v>
      </c>
      <c r="D28" s="17"/>
      <c r="E28" s="17"/>
      <c r="F28" s="17"/>
      <c r="G28" s="17"/>
      <c r="H28" s="43"/>
      <c r="J28" s="600"/>
    </row>
    <row r="29" spans="2:10" ht="26.4">
      <c r="B29" s="595"/>
      <c r="C29" s="32" t="s">
        <v>17</v>
      </c>
      <c r="D29" s="48">
        <v>4</v>
      </c>
      <c r="E29" s="48">
        <v>5</v>
      </c>
      <c r="F29" s="48">
        <v>7</v>
      </c>
      <c r="G29" s="48">
        <v>7</v>
      </c>
      <c r="H29" s="43"/>
      <c r="J29" s="586"/>
    </row>
    <row r="30" spans="2:10">
      <c r="B30" s="288" t="s">
        <v>201</v>
      </c>
      <c r="C30" s="10" t="s">
        <v>202</v>
      </c>
      <c r="D30" s="25"/>
      <c r="E30" s="25"/>
      <c r="F30" s="25"/>
      <c r="G30" s="25"/>
      <c r="H30" s="45" t="s">
        <v>203</v>
      </c>
      <c r="J30" s="586"/>
    </row>
    <row r="31" spans="2:10">
      <c r="B31" s="594"/>
      <c r="C31" s="13" t="s">
        <v>15</v>
      </c>
      <c r="D31" s="14">
        <f t="shared" ref="D31" si="9">D33</f>
        <v>12</v>
      </c>
      <c r="E31" s="14">
        <f>E33</f>
        <v>75.599999999999994</v>
      </c>
      <c r="F31" s="14">
        <f t="shared" ref="F31:G31" si="10">F33</f>
        <v>12</v>
      </c>
      <c r="G31" s="14">
        <f t="shared" si="10"/>
        <v>12</v>
      </c>
      <c r="H31" s="4"/>
      <c r="J31" s="586"/>
    </row>
    <row r="32" spans="2:10">
      <c r="B32" s="595"/>
      <c r="C32" s="29" t="s">
        <v>16</v>
      </c>
      <c r="D32" s="17"/>
      <c r="E32" s="17"/>
      <c r="F32" s="17"/>
      <c r="G32" s="17"/>
      <c r="H32" s="43"/>
      <c r="J32" s="600"/>
    </row>
    <row r="33" spans="2:10" ht="36" customHeight="1">
      <c r="B33" s="595"/>
      <c r="C33" s="32" t="s">
        <v>17</v>
      </c>
      <c r="D33" s="48">
        <v>12</v>
      </c>
      <c r="E33" s="48">
        <v>75.599999999999994</v>
      </c>
      <c r="F33" s="48">
        <v>12</v>
      </c>
      <c r="G33" s="48">
        <v>12</v>
      </c>
      <c r="H33" s="43"/>
      <c r="J33" s="586"/>
    </row>
    <row r="34" spans="2:10" ht="52.8">
      <c r="B34" s="57" t="s">
        <v>204</v>
      </c>
      <c r="C34" s="57" t="s">
        <v>205</v>
      </c>
      <c r="D34" s="131"/>
      <c r="E34" s="131"/>
      <c r="F34" s="131"/>
      <c r="G34" s="131"/>
      <c r="H34" s="111"/>
      <c r="J34" s="50"/>
    </row>
    <row r="35" spans="2:10" ht="29.25" hidden="1" customHeight="1">
      <c r="B35" s="288" t="s">
        <v>206</v>
      </c>
      <c r="C35" s="10" t="s">
        <v>207</v>
      </c>
      <c r="D35" s="25"/>
      <c r="E35" s="25"/>
      <c r="F35" s="25"/>
      <c r="G35" s="25"/>
      <c r="H35" s="45" t="s">
        <v>208</v>
      </c>
      <c r="J35" s="50"/>
    </row>
    <row r="36" spans="2:10" ht="12.75" hidden="1" customHeight="1">
      <c r="B36" s="594"/>
      <c r="C36" s="13" t="s">
        <v>15</v>
      </c>
      <c r="D36" s="14">
        <f t="shared" ref="D36:F36" si="11">D38</f>
        <v>0</v>
      </c>
      <c r="E36" s="14">
        <f t="shared" si="11"/>
        <v>0</v>
      </c>
      <c r="F36" s="14">
        <f t="shared" si="11"/>
        <v>0</v>
      </c>
      <c r="G36" s="14"/>
      <c r="H36" s="4"/>
      <c r="J36" s="50"/>
    </row>
    <row r="37" spans="2:10" ht="12.75" hidden="1" customHeight="1">
      <c r="B37" s="595"/>
      <c r="C37" s="29" t="s">
        <v>16</v>
      </c>
      <c r="D37" s="17"/>
      <c r="E37" s="17"/>
      <c r="F37" s="17"/>
      <c r="G37" s="17"/>
      <c r="H37" s="43"/>
      <c r="J37" s="50"/>
    </row>
    <row r="38" spans="2:10" ht="25.5" hidden="1" customHeight="1">
      <c r="B38" s="595"/>
      <c r="C38" s="32" t="s">
        <v>17</v>
      </c>
      <c r="D38" s="17">
        <v>0</v>
      </c>
      <c r="E38" s="17">
        <v>0</v>
      </c>
      <c r="F38" s="17">
        <v>0</v>
      </c>
      <c r="G38" s="17"/>
      <c r="H38" s="43"/>
      <c r="J38" s="50"/>
    </row>
    <row r="39" spans="2:10" ht="26.4">
      <c r="B39" s="288" t="s">
        <v>209</v>
      </c>
      <c r="C39" s="10" t="s">
        <v>210</v>
      </c>
      <c r="D39" s="25"/>
      <c r="E39" s="25"/>
      <c r="F39" s="25"/>
      <c r="G39" s="25"/>
      <c r="H39" s="45"/>
      <c r="J39" s="50"/>
    </row>
    <row r="40" spans="2:10">
      <c r="B40" s="185"/>
      <c r="C40" s="13" t="s">
        <v>15</v>
      </c>
      <c r="D40" s="14">
        <f t="shared" ref="D40:G40" si="12">D42</f>
        <v>0</v>
      </c>
      <c r="E40" s="14">
        <f t="shared" si="12"/>
        <v>0</v>
      </c>
      <c r="F40" s="14">
        <f t="shared" si="12"/>
        <v>0</v>
      </c>
      <c r="G40" s="14">
        <f t="shared" si="12"/>
        <v>0</v>
      </c>
      <c r="H40" s="4"/>
      <c r="J40" s="50"/>
    </row>
    <row r="41" spans="2:10">
      <c r="B41" s="15"/>
      <c r="C41" s="16" t="s">
        <v>16</v>
      </c>
      <c r="D41" s="18"/>
      <c r="E41" s="18"/>
      <c r="F41" s="18"/>
      <c r="G41" s="18"/>
      <c r="H41" s="19"/>
      <c r="J41" s="50"/>
    </row>
    <row r="42" spans="2:10" ht="26.4">
      <c r="B42" s="182"/>
      <c r="C42" s="20" t="s">
        <v>17</v>
      </c>
      <c r="D42" s="48">
        <v>0</v>
      </c>
      <c r="E42" s="48">
        <v>0</v>
      </c>
      <c r="F42" s="48">
        <v>0</v>
      </c>
      <c r="G42" s="48">
        <v>0</v>
      </c>
      <c r="H42" s="22"/>
      <c r="J42" s="50"/>
    </row>
    <row r="43" spans="2:10" ht="26.4">
      <c r="B43" s="288" t="s">
        <v>211</v>
      </c>
      <c r="C43" s="10" t="s">
        <v>212</v>
      </c>
      <c r="D43" s="25"/>
      <c r="E43" s="25"/>
      <c r="F43" s="25"/>
      <c r="G43" s="25"/>
      <c r="H43" s="45" t="s">
        <v>190</v>
      </c>
      <c r="J43" s="50"/>
    </row>
    <row r="44" spans="2:10">
      <c r="B44" s="598"/>
      <c r="C44" s="13" t="s">
        <v>15</v>
      </c>
      <c r="D44" s="14">
        <f t="shared" ref="D44" si="13">D46+D47</f>
        <v>1000</v>
      </c>
      <c r="E44" s="14">
        <f>E46+E47</f>
        <v>700</v>
      </c>
      <c r="F44" s="14">
        <f t="shared" ref="F44:G44" si="14">F46+F47</f>
        <v>900</v>
      </c>
      <c r="G44" s="14">
        <f t="shared" si="14"/>
        <v>70</v>
      </c>
      <c r="H44" s="4"/>
      <c r="J44" s="50"/>
    </row>
    <row r="45" spans="2:10">
      <c r="B45" s="599"/>
      <c r="C45" s="29" t="s">
        <v>16</v>
      </c>
      <c r="D45" s="17"/>
      <c r="E45" s="17"/>
      <c r="F45" s="17"/>
      <c r="G45" s="17"/>
      <c r="H45" s="43"/>
    </row>
    <row r="46" spans="2:10" ht="26.4">
      <c r="B46" s="599"/>
      <c r="C46" s="32" t="s">
        <v>17</v>
      </c>
      <c r="D46" s="17">
        <v>500</v>
      </c>
      <c r="E46" s="17">
        <v>100</v>
      </c>
      <c r="F46" s="17">
        <v>400</v>
      </c>
      <c r="G46" s="17">
        <v>40</v>
      </c>
      <c r="H46" s="43"/>
    </row>
    <row r="47" spans="2:10" ht="26.4">
      <c r="B47" s="186"/>
      <c r="C47" s="33" t="s">
        <v>25</v>
      </c>
      <c r="D47" s="34">
        <v>500</v>
      </c>
      <c r="E47" s="34">
        <v>600</v>
      </c>
      <c r="F47" s="34">
        <v>500</v>
      </c>
      <c r="G47" s="34">
        <v>30</v>
      </c>
      <c r="H47" s="112"/>
    </row>
    <row r="48" spans="2:10" ht="26.4">
      <c r="B48" s="288" t="s">
        <v>213</v>
      </c>
      <c r="C48" s="10" t="s">
        <v>214</v>
      </c>
      <c r="D48" s="25"/>
      <c r="E48" s="25"/>
      <c r="F48" s="25"/>
      <c r="G48" s="25"/>
      <c r="H48" s="45"/>
    </row>
    <row r="49" spans="2:8">
      <c r="B49" s="598"/>
      <c r="C49" s="13" t="s">
        <v>15</v>
      </c>
      <c r="D49" s="14">
        <f t="shared" ref="D49:G49" si="15">D51+D52</f>
        <v>120</v>
      </c>
      <c r="E49" s="14">
        <f t="shared" si="15"/>
        <v>0</v>
      </c>
      <c r="F49" s="14">
        <f t="shared" si="15"/>
        <v>0</v>
      </c>
      <c r="G49" s="14">
        <f t="shared" si="15"/>
        <v>0</v>
      </c>
      <c r="H49" s="4"/>
    </row>
    <row r="50" spans="2:8">
      <c r="B50" s="599"/>
      <c r="C50" s="29" t="s">
        <v>16</v>
      </c>
      <c r="D50" s="17"/>
      <c r="E50" s="17"/>
      <c r="F50" s="17"/>
      <c r="G50" s="17"/>
      <c r="H50" s="43"/>
    </row>
    <row r="51" spans="2:8" ht="25.5" customHeight="1">
      <c r="B51" s="599"/>
      <c r="C51" s="32" t="s">
        <v>17</v>
      </c>
      <c r="D51" s="17">
        <v>60</v>
      </c>
      <c r="E51" s="17">
        <v>0</v>
      </c>
      <c r="F51" s="17">
        <v>0</v>
      </c>
      <c r="G51" s="17">
        <v>0</v>
      </c>
      <c r="H51" s="43"/>
    </row>
    <row r="52" spans="2:8" ht="26.4">
      <c r="B52" s="186"/>
      <c r="C52" s="33" t="s">
        <v>25</v>
      </c>
      <c r="D52" s="34">
        <v>60</v>
      </c>
      <c r="E52" s="34">
        <v>0</v>
      </c>
      <c r="F52" s="34">
        <v>0</v>
      </c>
      <c r="G52" s="34">
        <v>0</v>
      </c>
      <c r="H52" s="112"/>
    </row>
    <row r="53" spans="2:8" ht="26.4">
      <c r="B53" s="162" t="s">
        <v>215</v>
      </c>
      <c r="C53" s="10" t="s">
        <v>216</v>
      </c>
      <c r="D53" s="25"/>
      <c r="E53" s="25"/>
      <c r="F53" s="25"/>
      <c r="G53" s="25"/>
      <c r="H53" s="45" t="s">
        <v>203</v>
      </c>
    </row>
    <row r="54" spans="2:8">
      <c r="B54" s="186"/>
      <c r="C54" s="161" t="s">
        <v>15</v>
      </c>
      <c r="D54" s="14">
        <f t="shared" ref="D54" si="16">D56+D57+D58</f>
        <v>200</v>
      </c>
      <c r="E54" s="14">
        <f>E56+E57+E58</f>
        <v>100</v>
      </c>
      <c r="F54" s="14">
        <f t="shared" ref="F54:G54" si="17">F56+F57+F58</f>
        <v>100</v>
      </c>
      <c r="G54" s="14">
        <f t="shared" si="17"/>
        <v>100</v>
      </c>
      <c r="H54" s="4"/>
    </row>
    <row r="55" spans="2:8">
      <c r="B55" s="186"/>
      <c r="C55" s="20" t="s">
        <v>16</v>
      </c>
      <c r="D55" s="66"/>
      <c r="E55" s="66"/>
      <c r="F55" s="66"/>
      <c r="G55" s="66"/>
      <c r="H55" s="49"/>
    </row>
    <row r="56" spans="2:8" ht="26.4">
      <c r="B56" s="186"/>
      <c r="C56" s="32" t="s">
        <v>17</v>
      </c>
      <c r="D56" s="66">
        <v>100</v>
      </c>
      <c r="E56" s="66">
        <v>50</v>
      </c>
      <c r="F56" s="66">
        <v>50</v>
      </c>
      <c r="G56" s="66">
        <v>50</v>
      </c>
      <c r="H56" s="49"/>
    </row>
    <row r="57" spans="2:8" ht="26.4">
      <c r="B57" s="186"/>
      <c r="C57" s="33" t="s">
        <v>25</v>
      </c>
      <c r="D57" s="34">
        <v>80</v>
      </c>
      <c r="E57" s="34">
        <v>30</v>
      </c>
      <c r="F57" s="34">
        <v>30</v>
      </c>
      <c r="G57" s="34">
        <v>30</v>
      </c>
      <c r="H57" s="112"/>
    </row>
    <row r="58" spans="2:8">
      <c r="B58" s="186"/>
      <c r="C58" s="69" t="s">
        <v>37</v>
      </c>
      <c r="D58" s="70">
        <v>20</v>
      </c>
      <c r="E58" s="70">
        <v>20</v>
      </c>
      <c r="F58" s="70">
        <v>20</v>
      </c>
      <c r="G58" s="70">
        <v>20</v>
      </c>
      <c r="H58" s="71"/>
    </row>
    <row r="59" spans="2:8">
      <c r="B59" s="162" t="s">
        <v>217</v>
      </c>
      <c r="C59" s="10" t="s">
        <v>218</v>
      </c>
      <c r="D59" s="25"/>
      <c r="E59" s="25"/>
      <c r="F59" s="25"/>
      <c r="G59" s="25"/>
      <c r="H59" s="45" t="s">
        <v>219</v>
      </c>
    </row>
    <row r="60" spans="2:8" ht="15.75" customHeight="1">
      <c r="B60" s="193"/>
      <c r="C60" s="13" t="s">
        <v>15</v>
      </c>
      <c r="D60" s="14">
        <f>D62+D63+D64</f>
        <v>281.2</v>
      </c>
      <c r="E60" s="14">
        <f>E62+E63+E64</f>
        <v>200</v>
      </c>
      <c r="F60" s="14">
        <f t="shared" ref="F60:G60" si="18">F62+F63+F64</f>
        <v>140</v>
      </c>
      <c r="G60" s="14">
        <f t="shared" si="18"/>
        <v>25</v>
      </c>
      <c r="H60" s="4"/>
    </row>
    <row r="61" spans="2:8">
      <c r="B61" s="193"/>
      <c r="C61" s="20" t="s">
        <v>16</v>
      </c>
      <c r="D61" s="66"/>
      <c r="E61" s="66"/>
      <c r="F61" s="66"/>
      <c r="G61" s="66"/>
      <c r="H61" s="49"/>
    </row>
    <row r="62" spans="2:8" ht="26.4">
      <c r="B62" s="186"/>
      <c r="C62" s="32" t="s">
        <v>17</v>
      </c>
      <c r="D62" s="66">
        <v>150</v>
      </c>
      <c r="E62" s="66">
        <v>80</v>
      </c>
      <c r="F62" s="66">
        <v>50</v>
      </c>
      <c r="G62" s="66">
        <v>10</v>
      </c>
      <c r="H62" s="49"/>
    </row>
    <row r="63" spans="2:8" ht="26.4">
      <c r="B63" s="186"/>
      <c r="C63" s="33" t="s">
        <v>25</v>
      </c>
      <c r="D63" s="34">
        <v>112</v>
      </c>
      <c r="E63" s="34">
        <v>100</v>
      </c>
      <c r="F63" s="34">
        <v>80</v>
      </c>
      <c r="G63" s="34">
        <v>12</v>
      </c>
      <c r="H63" s="112"/>
    </row>
    <row r="64" spans="2:8">
      <c r="B64" s="186"/>
      <c r="C64" s="69" t="s">
        <v>37</v>
      </c>
      <c r="D64" s="70">
        <v>19.2</v>
      </c>
      <c r="E64" s="70">
        <v>20</v>
      </c>
      <c r="F64" s="70">
        <v>10</v>
      </c>
      <c r="G64" s="70">
        <v>3</v>
      </c>
      <c r="H64" s="71"/>
    </row>
    <row r="65" spans="2:8" ht="26.4">
      <c r="B65" s="288" t="s">
        <v>220</v>
      </c>
      <c r="C65" s="10" t="s">
        <v>221</v>
      </c>
      <c r="D65" s="25"/>
      <c r="E65" s="25"/>
      <c r="F65" s="25"/>
      <c r="G65" s="25"/>
      <c r="H65" s="45" t="s">
        <v>198</v>
      </c>
    </row>
    <row r="66" spans="2:8">
      <c r="B66" s="594"/>
      <c r="C66" s="13" t="s">
        <v>15</v>
      </c>
      <c r="D66" s="14">
        <f t="shared" ref="D66:G66" si="19">D68</f>
        <v>0</v>
      </c>
      <c r="E66" s="14">
        <f t="shared" si="19"/>
        <v>0</v>
      </c>
      <c r="F66" s="14">
        <f t="shared" si="19"/>
        <v>0</v>
      </c>
      <c r="G66" s="14">
        <f t="shared" si="19"/>
        <v>0</v>
      </c>
      <c r="H66" s="4"/>
    </row>
    <row r="67" spans="2:8">
      <c r="B67" s="595"/>
      <c r="C67" s="29" t="s">
        <v>16</v>
      </c>
      <c r="D67" s="17"/>
      <c r="E67" s="17"/>
      <c r="F67" s="17"/>
      <c r="G67" s="17"/>
      <c r="H67" s="43"/>
    </row>
    <row r="68" spans="2:8">
      <c r="B68" s="595"/>
      <c r="C68" s="109" t="s">
        <v>37</v>
      </c>
      <c r="D68" s="70">
        <v>0</v>
      </c>
      <c r="E68" s="70">
        <v>0</v>
      </c>
      <c r="F68" s="70">
        <v>0</v>
      </c>
      <c r="G68" s="70">
        <v>0</v>
      </c>
      <c r="H68" s="71"/>
    </row>
    <row r="69" spans="2:8" ht="39.6">
      <c r="B69" s="288" t="s">
        <v>222</v>
      </c>
      <c r="C69" s="10" t="s">
        <v>223</v>
      </c>
      <c r="D69" s="25"/>
      <c r="E69" s="25"/>
      <c r="F69" s="25"/>
      <c r="G69" s="25"/>
      <c r="H69" s="45" t="s">
        <v>224</v>
      </c>
    </row>
    <row r="70" spans="2:8">
      <c r="B70" s="594"/>
      <c r="C70" s="13" t="s">
        <v>15</v>
      </c>
      <c r="D70" s="14">
        <f t="shared" ref="D70:G70" si="20">D72+D73</f>
        <v>157.30000000000001</v>
      </c>
      <c r="E70" s="14">
        <f t="shared" si="20"/>
        <v>153.44999999999999</v>
      </c>
      <c r="F70" s="14">
        <f t="shared" si="20"/>
        <v>153.44999999999999</v>
      </c>
      <c r="G70" s="14">
        <f t="shared" si="20"/>
        <v>153.44999999999999</v>
      </c>
      <c r="H70" s="4"/>
    </row>
    <row r="71" spans="2:8">
      <c r="B71" s="595"/>
      <c r="C71" s="29" t="s">
        <v>16</v>
      </c>
      <c r="D71" s="17"/>
      <c r="E71" s="17"/>
      <c r="F71" s="17"/>
      <c r="G71" s="17"/>
      <c r="H71" s="43"/>
    </row>
    <row r="72" spans="2:8" ht="26.4">
      <c r="B72" s="595"/>
      <c r="C72" s="32" t="s">
        <v>17</v>
      </c>
      <c r="D72" s="17">
        <v>0</v>
      </c>
      <c r="E72" s="17">
        <v>0</v>
      </c>
      <c r="F72" s="17">
        <v>0</v>
      </c>
      <c r="G72" s="17">
        <v>0</v>
      </c>
      <c r="H72" s="43"/>
    </row>
    <row r="73" spans="2:8">
      <c r="B73" s="186"/>
      <c r="C73" s="109" t="s">
        <v>37</v>
      </c>
      <c r="D73" s="70">
        <v>157.30000000000001</v>
      </c>
      <c r="E73" s="70">
        <v>153.44999999999999</v>
      </c>
      <c r="F73" s="70">
        <v>153.44999999999999</v>
      </c>
      <c r="G73" s="70">
        <v>153.44999999999999</v>
      </c>
      <c r="H73" s="71"/>
    </row>
    <row r="74" spans="2:8" ht="20.25" customHeight="1">
      <c r="B74" s="288" t="s">
        <v>225</v>
      </c>
      <c r="C74" s="10" t="s">
        <v>226</v>
      </c>
      <c r="D74" s="25"/>
      <c r="E74" s="25"/>
      <c r="F74" s="25"/>
      <c r="G74" s="25"/>
      <c r="H74" s="45" t="s">
        <v>224</v>
      </c>
    </row>
    <row r="75" spans="2:8" ht="24.75" customHeight="1">
      <c r="B75" s="594"/>
      <c r="C75" s="13" t="s">
        <v>15</v>
      </c>
      <c r="D75" s="14">
        <f t="shared" ref="D75" si="21">D77</f>
        <v>37.299999999999997</v>
      </c>
      <c r="E75" s="14">
        <f>E77</f>
        <v>27.2</v>
      </c>
      <c r="F75" s="14">
        <f t="shared" ref="F75:G75" si="22">F77</f>
        <v>27.2</v>
      </c>
      <c r="G75" s="14">
        <f t="shared" si="22"/>
        <v>27.2</v>
      </c>
      <c r="H75" s="4"/>
    </row>
    <row r="76" spans="2:8">
      <c r="B76" s="595"/>
      <c r="C76" s="29" t="s">
        <v>16</v>
      </c>
      <c r="D76" s="17"/>
      <c r="E76" s="17"/>
      <c r="F76" s="17"/>
      <c r="G76" s="17"/>
      <c r="H76" s="43"/>
    </row>
    <row r="77" spans="2:8" ht="26.4">
      <c r="B77" s="595"/>
      <c r="C77" s="32" t="s">
        <v>17</v>
      </c>
      <c r="D77" s="66">
        <v>37.299999999999997</v>
      </c>
      <c r="E77" s="66">
        <v>27.2</v>
      </c>
      <c r="F77" s="66">
        <v>27.2</v>
      </c>
      <c r="G77" s="66">
        <v>27.2</v>
      </c>
      <c r="H77" s="49"/>
    </row>
    <row r="78" spans="2:8" ht="32.25" customHeight="1">
      <c r="B78" s="288" t="s">
        <v>227</v>
      </c>
      <c r="C78" s="10" t="s">
        <v>228</v>
      </c>
      <c r="D78" s="25"/>
      <c r="E78" s="25"/>
      <c r="F78" s="25"/>
      <c r="G78" s="25"/>
      <c r="H78" s="45" t="s">
        <v>229</v>
      </c>
    </row>
    <row r="79" spans="2:8">
      <c r="B79" s="594"/>
      <c r="C79" s="13" t="s">
        <v>15</v>
      </c>
      <c r="D79" s="14">
        <f t="shared" ref="D79" si="23">D81+D82</f>
        <v>62</v>
      </c>
      <c r="E79" s="14">
        <f>E81+E82</f>
        <v>60.75</v>
      </c>
      <c r="F79" s="14">
        <f t="shared" ref="F79:G79" si="24">F81+F82</f>
        <v>60.75</v>
      </c>
      <c r="G79" s="14">
        <f t="shared" si="24"/>
        <v>60.75</v>
      </c>
      <c r="H79" s="4"/>
    </row>
    <row r="80" spans="2:8">
      <c r="B80" s="595"/>
      <c r="C80" s="29" t="s">
        <v>16</v>
      </c>
      <c r="D80" s="17"/>
      <c r="E80" s="17"/>
      <c r="F80" s="17"/>
      <c r="G80" s="17"/>
      <c r="H80" s="43"/>
    </row>
    <row r="81" spans="2:8" ht="26.4">
      <c r="B81" s="595"/>
      <c r="C81" s="32" t="s">
        <v>17</v>
      </c>
      <c r="D81" s="17">
        <v>0</v>
      </c>
      <c r="E81" s="17">
        <v>0</v>
      </c>
      <c r="F81" s="17">
        <v>0</v>
      </c>
      <c r="G81" s="17">
        <v>0</v>
      </c>
      <c r="H81" s="43"/>
    </row>
    <row r="82" spans="2:8">
      <c r="B82" s="186"/>
      <c r="C82" s="109" t="s">
        <v>37</v>
      </c>
      <c r="D82" s="70">
        <v>62</v>
      </c>
      <c r="E82" s="70">
        <v>60.75</v>
      </c>
      <c r="F82" s="70">
        <v>60.75</v>
      </c>
      <c r="G82" s="70">
        <v>60.75</v>
      </c>
      <c r="H82" s="71"/>
    </row>
    <row r="83" spans="2:8" ht="20.25" customHeight="1">
      <c r="B83" s="288" t="s">
        <v>230</v>
      </c>
      <c r="C83" s="10" t="s">
        <v>231</v>
      </c>
      <c r="D83" s="25"/>
      <c r="E83" s="25"/>
      <c r="F83" s="25"/>
      <c r="G83" s="25"/>
      <c r="H83" s="45" t="s">
        <v>195</v>
      </c>
    </row>
    <row r="84" spans="2:8">
      <c r="B84" s="594"/>
      <c r="C84" s="13" t="s">
        <v>15</v>
      </c>
      <c r="D84" s="14">
        <f t="shared" ref="D84:G84" si="25">D86+D87</f>
        <v>77.5</v>
      </c>
      <c r="E84" s="14">
        <f t="shared" si="25"/>
        <v>175</v>
      </c>
      <c r="F84" s="14">
        <f t="shared" si="25"/>
        <v>63.1</v>
      </c>
      <c r="G84" s="14">
        <f t="shared" si="25"/>
        <v>0</v>
      </c>
      <c r="H84" s="4"/>
    </row>
    <row r="85" spans="2:8">
      <c r="B85" s="595"/>
      <c r="C85" s="29" t="s">
        <v>16</v>
      </c>
      <c r="D85" s="17"/>
      <c r="E85" s="17"/>
      <c r="F85" s="17"/>
      <c r="G85" s="17"/>
      <c r="H85" s="43"/>
    </row>
    <row r="86" spans="2:8" ht="25.5" customHeight="1">
      <c r="B86" s="595"/>
      <c r="C86" s="32" t="s">
        <v>17</v>
      </c>
      <c r="D86" s="17">
        <v>0</v>
      </c>
      <c r="E86" s="17">
        <v>20</v>
      </c>
      <c r="F86" s="17">
        <v>34.1</v>
      </c>
      <c r="G86" s="17">
        <v>0</v>
      </c>
      <c r="H86" s="43"/>
    </row>
    <row r="87" spans="2:8" ht="26.4">
      <c r="B87" s="163"/>
      <c r="C87" s="33" t="s">
        <v>25</v>
      </c>
      <c r="D87" s="34">
        <v>77.5</v>
      </c>
      <c r="E87" s="34">
        <v>155</v>
      </c>
      <c r="F87" s="34">
        <v>29</v>
      </c>
      <c r="G87" s="34">
        <v>0</v>
      </c>
      <c r="H87" s="112"/>
    </row>
    <row r="88" spans="2:8" ht="26.4">
      <c r="B88" s="162" t="s">
        <v>232</v>
      </c>
      <c r="C88" s="166" t="s">
        <v>233</v>
      </c>
      <c r="D88" s="25"/>
      <c r="E88" s="25"/>
      <c r="F88" s="25"/>
      <c r="G88" s="25"/>
      <c r="H88" s="45" t="s">
        <v>198</v>
      </c>
    </row>
    <row r="89" spans="2:8">
      <c r="B89" s="163"/>
      <c r="C89" s="165" t="s">
        <v>15</v>
      </c>
      <c r="D89" s="14">
        <f t="shared" ref="D89:G89" si="26">D91+D92</f>
        <v>0</v>
      </c>
      <c r="E89" s="14">
        <f t="shared" si="26"/>
        <v>0</v>
      </c>
      <c r="F89" s="14">
        <f t="shared" si="26"/>
        <v>0</v>
      </c>
      <c r="G89" s="14">
        <f t="shared" si="26"/>
        <v>0</v>
      </c>
      <c r="H89" s="4"/>
    </row>
    <row r="90" spans="2:8">
      <c r="B90" s="163"/>
      <c r="C90" s="164" t="s">
        <v>16</v>
      </c>
      <c r="D90" s="17"/>
      <c r="E90" s="17"/>
      <c r="F90" s="17"/>
      <c r="G90" s="17"/>
      <c r="H90" s="43"/>
    </row>
    <row r="91" spans="2:8" ht="26.4">
      <c r="B91" s="163"/>
      <c r="C91" s="164" t="s">
        <v>17</v>
      </c>
      <c r="D91" s="17">
        <v>0</v>
      </c>
      <c r="E91" s="17">
        <v>0</v>
      </c>
      <c r="F91" s="17">
        <v>0</v>
      </c>
      <c r="G91" s="17">
        <v>0</v>
      </c>
      <c r="H91" s="43"/>
    </row>
    <row r="92" spans="2:8">
      <c r="B92" s="163"/>
      <c r="C92" s="109" t="s">
        <v>37</v>
      </c>
      <c r="D92" s="70">
        <v>0</v>
      </c>
      <c r="E92" s="70">
        <v>0</v>
      </c>
      <c r="F92" s="70">
        <v>0</v>
      </c>
      <c r="G92" s="70"/>
      <c r="H92" s="71"/>
    </row>
    <row r="93" spans="2:8" ht="26.4">
      <c r="B93" s="162" t="s">
        <v>234</v>
      </c>
      <c r="C93" s="166" t="s">
        <v>235</v>
      </c>
      <c r="D93" s="25"/>
      <c r="E93" s="25"/>
      <c r="F93" s="25"/>
      <c r="G93" s="25"/>
      <c r="H93" s="45" t="s">
        <v>198</v>
      </c>
    </row>
    <row r="94" spans="2:8">
      <c r="B94" s="163"/>
      <c r="C94" s="165" t="s">
        <v>15</v>
      </c>
      <c r="D94" s="14">
        <f t="shared" ref="D94:G94" si="27">D96</f>
        <v>5</v>
      </c>
      <c r="E94" s="14">
        <f t="shared" si="27"/>
        <v>5</v>
      </c>
      <c r="F94" s="14">
        <f t="shared" si="27"/>
        <v>5</v>
      </c>
      <c r="G94" s="14">
        <f t="shared" si="27"/>
        <v>5</v>
      </c>
      <c r="H94" s="4"/>
    </row>
    <row r="95" spans="2:8">
      <c r="B95" s="163"/>
      <c r="C95" s="164" t="s">
        <v>16</v>
      </c>
      <c r="D95" s="17"/>
      <c r="E95" s="17"/>
      <c r="F95" s="17"/>
      <c r="G95" s="17"/>
      <c r="H95" s="43"/>
    </row>
    <row r="96" spans="2:8" ht="26.4">
      <c r="B96" s="163"/>
      <c r="C96" s="164" t="s">
        <v>17</v>
      </c>
      <c r="D96" s="17">
        <v>5</v>
      </c>
      <c r="E96" s="17">
        <v>5</v>
      </c>
      <c r="F96" s="17">
        <v>5</v>
      </c>
      <c r="G96" s="17">
        <v>5</v>
      </c>
      <c r="H96" s="43"/>
    </row>
    <row r="97" spans="2:8">
      <c r="B97" s="68"/>
      <c r="C97" s="81" t="s">
        <v>16</v>
      </c>
      <c r="D97" s="89"/>
      <c r="E97" s="89"/>
      <c r="F97" s="89"/>
      <c r="G97" s="89"/>
      <c r="H97" s="82"/>
    </row>
    <row r="98" spans="2:8" ht="26.4">
      <c r="B98" s="293"/>
      <c r="C98" s="81" t="s">
        <v>17</v>
      </c>
      <c r="D98" s="313">
        <f>D9+D13+D18+D29+D33+D38+D42+D46+D51+D56+D62+D72+D77+D81+D86+D91+D96</f>
        <v>1482.3</v>
      </c>
      <c r="E98" s="313">
        <f t="shared" ref="E98:G98" si="28">E9+E13+E18+E29+E33+E38+E42+E46+E51+E56+E62+E72+E77+E81+E86+E91+E96</f>
        <v>715.80000000000007</v>
      </c>
      <c r="F98" s="313">
        <f t="shared" si="28"/>
        <v>1178.4100000000001</v>
      </c>
      <c r="G98" s="313">
        <f t="shared" si="28"/>
        <v>644.31000000000006</v>
      </c>
      <c r="H98" s="82"/>
    </row>
    <row r="99" spans="2:8" ht="26.4">
      <c r="B99" s="100"/>
      <c r="C99" s="68" t="s">
        <v>124</v>
      </c>
      <c r="D99" s="295">
        <f>SUM(D7,D16,D27,D31,D36,D40,D44,D49,D54,D60,D66,D70,D75,D79,D84,D89,D94,D11)</f>
        <v>2750.3</v>
      </c>
      <c r="E99" s="295">
        <f t="shared" ref="E99:F99" si="29">SUM(E7,E16,E27,E31,E36,E40,E44,E49,E54,E60,E66,E70,E75,E79,E84,E89,E94,E11)</f>
        <v>2075</v>
      </c>
      <c r="F99" s="295">
        <f t="shared" si="29"/>
        <v>2181.61</v>
      </c>
      <c r="G99" s="295">
        <f>SUM(G7,G16,G27,G31,G36,G40,G44,G49,G54,G60,G66,G70,G75,G79,G84,G89,G94,G11)</f>
        <v>953.51</v>
      </c>
      <c r="H99" s="183"/>
    </row>
    <row r="100" spans="2:8">
      <c r="B100" s="101"/>
      <c r="C100" s="296" t="s">
        <v>125</v>
      </c>
      <c r="D100" s="230">
        <f>D44+D49+D54+D60+D84</f>
        <v>1678.7</v>
      </c>
      <c r="E100" s="230">
        <f t="shared" ref="E100:G100" si="30">E44+E49+E54+E60+E84</f>
        <v>1175</v>
      </c>
      <c r="F100" s="230">
        <f t="shared" si="30"/>
        <v>1203.0999999999999</v>
      </c>
      <c r="G100" s="230">
        <f t="shared" si="30"/>
        <v>195</v>
      </c>
      <c r="H100" s="82"/>
    </row>
    <row r="101" spans="2:8" ht="26.4">
      <c r="B101" s="101"/>
      <c r="C101" s="296" t="s">
        <v>126</v>
      </c>
      <c r="D101" s="542"/>
      <c r="E101" s="544">
        <v>-665.6</v>
      </c>
      <c r="F101" s="543">
        <v>106.61</v>
      </c>
      <c r="G101" s="543">
        <v>-1228.0999999999999</v>
      </c>
      <c r="H101" s="82"/>
    </row>
    <row r="104" spans="2:8" ht="14.25" customHeight="1"/>
    <row r="106" spans="2:8" ht="26.4">
      <c r="C106" s="20" t="s">
        <v>17</v>
      </c>
      <c r="D106" s="17">
        <f>D86+D77+D72+D51+D46+D42+D38+D33+D29+D18+D9</f>
        <v>627.29999999999995</v>
      </c>
      <c r="E106" s="17">
        <f>E86+E77+E72+E51+E46+E42+E38+E33+E29+E18+E9</f>
        <v>280.79999999999995</v>
      </c>
      <c r="F106" s="17">
        <f>F86+F77+F72+F51+F46+F42+F38+F33+F29+F18+F9</f>
        <v>973.41</v>
      </c>
    </row>
    <row r="107" spans="2:8" ht="26.4">
      <c r="C107" s="33" t="s">
        <v>25</v>
      </c>
      <c r="D107" s="17">
        <f>D19+D47+D52+D87</f>
        <v>637.5</v>
      </c>
      <c r="E107" s="17">
        <f>E19+E47+E52+E87</f>
        <v>755</v>
      </c>
      <c r="F107" s="17">
        <f>F19+F47+F52+F87</f>
        <v>529</v>
      </c>
    </row>
    <row r="108" spans="2:8">
      <c r="C108" s="61" t="s">
        <v>37</v>
      </c>
      <c r="D108" s="17">
        <v>0</v>
      </c>
      <c r="E108" s="17">
        <v>0</v>
      </c>
      <c r="F108" s="17">
        <v>0</v>
      </c>
    </row>
    <row r="109" spans="2:8">
      <c r="C109" s="72" t="s">
        <v>77</v>
      </c>
      <c r="D109" s="17">
        <v>0</v>
      </c>
      <c r="E109" s="17">
        <v>0</v>
      </c>
      <c r="F109" s="17">
        <v>0</v>
      </c>
    </row>
    <row r="110" spans="2:8">
      <c r="C110" s="91" t="s">
        <v>127</v>
      </c>
      <c r="D110" s="17">
        <v>0</v>
      </c>
      <c r="E110" s="17">
        <v>0</v>
      </c>
      <c r="F110" s="17">
        <v>0</v>
      </c>
    </row>
  </sheetData>
  <mergeCells count="23">
    <mergeCell ref="A1:H1"/>
    <mergeCell ref="B2:H2"/>
    <mergeCell ref="J7:J9"/>
    <mergeCell ref="J30:J31"/>
    <mergeCell ref="J21:J22"/>
    <mergeCell ref="J15:J16"/>
    <mergeCell ref="B16:B18"/>
    <mergeCell ref="B7:B9"/>
    <mergeCell ref="B11:B14"/>
    <mergeCell ref="B31:B33"/>
    <mergeCell ref="J32:J33"/>
    <mergeCell ref="J23:J26"/>
    <mergeCell ref="B27:B29"/>
    <mergeCell ref="J28:J29"/>
    <mergeCell ref="B36:B38"/>
    <mergeCell ref="B21:B23"/>
    <mergeCell ref="B84:B86"/>
    <mergeCell ref="B44:B46"/>
    <mergeCell ref="B49:B51"/>
    <mergeCell ref="B66:B68"/>
    <mergeCell ref="B70:B72"/>
    <mergeCell ref="B75:B77"/>
    <mergeCell ref="B79:B81"/>
  </mergeCells>
  <printOptions verticalCentered="1"/>
  <pageMargins left="0.25" right="0.25" top="0.75" bottom="0.75" header="0.3" footer="0.3"/>
  <pageSetup paperSize="8" fitToHeight="0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160"/>
  <sheetViews>
    <sheetView showGridLines="0" zoomScaleNormal="100" workbookViewId="0">
      <selection activeCell="M43" sqref="M43"/>
    </sheetView>
  </sheetViews>
  <sheetFormatPr defaultColWidth="9.109375" defaultRowHeight="13.2"/>
  <cols>
    <col min="1" max="1" width="2.5546875" style="2" customWidth="1"/>
    <col min="2" max="2" width="26.33203125" style="2" customWidth="1"/>
    <col min="3" max="3" width="49.33203125" style="92" customWidth="1"/>
    <col min="4" max="7" width="14.6640625" style="93" customWidth="1"/>
    <col min="8" max="8" width="14.6640625" style="1" customWidth="1"/>
    <col min="9" max="10" width="15" style="1" hidden="1" customWidth="1"/>
    <col min="11" max="16384" width="9.109375" style="2"/>
  </cols>
  <sheetData>
    <row r="1" spans="1:10">
      <c r="A1" s="575" t="s">
        <v>0</v>
      </c>
      <c r="B1" s="575"/>
      <c r="C1" s="575"/>
      <c r="D1" s="575"/>
      <c r="E1" s="575"/>
      <c r="F1" s="575"/>
      <c r="G1" s="575"/>
      <c r="H1" s="575"/>
    </row>
    <row r="2" spans="1:10" ht="39.6" customHeight="1">
      <c r="B2" s="576" t="s">
        <v>236</v>
      </c>
      <c r="C2" s="576"/>
      <c r="D2" s="576"/>
      <c r="E2" s="576"/>
      <c r="F2" s="576"/>
      <c r="G2" s="576"/>
      <c r="H2" s="576"/>
    </row>
    <row r="3" spans="1:10" ht="55.5" customHeight="1">
      <c r="B3" s="3" t="s">
        <v>2</v>
      </c>
      <c r="C3" s="3" t="s">
        <v>3</v>
      </c>
      <c r="D3" s="311" t="s">
        <v>4</v>
      </c>
      <c r="E3" s="311" t="s">
        <v>5</v>
      </c>
      <c r="F3" s="311" t="s">
        <v>6</v>
      </c>
      <c r="G3" s="311" t="s">
        <v>133</v>
      </c>
      <c r="H3" s="3" t="s">
        <v>8</v>
      </c>
      <c r="I3" s="285" t="s">
        <v>9</v>
      </c>
      <c r="J3" s="285" t="s">
        <v>134</v>
      </c>
    </row>
    <row r="4" spans="1:10">
      <c r="B4" s="286">
        <v>1</v>
      </c>
      <c r="C4" s="286">
        <v>2</v>
      </c>
      <c r="D4" s="286">
        <v>4</v>
      </c>
      <c r="E4" s="286">
        <v>5</v>
      </c>
      <c r="F4" s="286">
        <v>6</v>
      </c>
      <c r="G4" s="286">
        <v>7</v>
      </c>
      <c r="H4" s="286">
        <v>8</v>
      </c>
      <c r="I4" s="4">
        <v>9</v>
      </c>
      <c r="J4" s="4">
        <v>10</v>
      </c>
    </row>
    <row r="5" spans="1:10" ht="39" customHeight="1">
      <c r="B5" s="57" t="s">
        <v>237</v>
      </c>
      <c r="C5" s="57" t="s">
        <v>238</v>
      </c>
      <c r="D5" s="7"/>
      <c r="E5" s="7"/>
      <c r="F5" s="7"/>
      <c r="G5" s="7"/>
      <c r="H5" s="8"/>
    </row>
    <row r="6" spans="1:10" ht="15.6">
      <c r="B6" s="288" t="s">
        <v>239</v>
      </c>
      <c r="C6" s="10" t="s">
        <v>240</v>
      </c>
      <c r="D6" s="11"/>
      <c r="E6" s="12"/>
      <c r="F6" s="12"/>
      <c r="G6" s="12"/>
      <c r="H6" s="26"/>
      <c r="J6" s="289"/>
    </row>
    <row r="7" spans="1:10" ht="12.75" customHeight="1">
      <c r="B7" s="594"/>
      <c r="C7" s="13" t="s">
        <v>15</v>
      </c>
      <c r="D7" s="14">
        <f>D10+D9</f>
        <v>204.9</v>
      </c>
      <c r="E7" s="14">
        <f t="shared" ref="E7:G7" si="0">E10+E9</f>
        <v>151.19999999999999</v>
      </c>
      <c r="F7" s="14">
        <f t="shared" si="0"/>
        <v>179.3</v>
      </c>
      <c r="G7" s="14">
        <f t="shared" si="0"/>
        <v>179.3</v>
      </c>
      <c r="H7" s="28"/>
      <c r="J7" s="192"/>
    </row>
    <row r="8" spans="1:10" ht="12.75" customHeight="1">
      <c r="B8" s="594"/>
      <c r="C8" s="29" t="s">
        <v>16</v>
      </c>
      <c r="D8" s="30"/>
      <c r="E8" s="30"/>
      <c r="F8" s="30"/>
      <c r="G8" s="30"/>
      <c r="H8" s="31"/>
      <c r="J8" s="192"/>
    </row>
    <row r="9" spans="1:10" ht="30.75" customHeight="1">
      <c r="B9" s="594"/>
      <c r="C9" s="79" t="s">
        <v>17</v>
      </c>
      <c r="D9" s="30">
        <v>0</v>
      </c>
      <c r="E9" s="30">
        <v>0</v>
      </c>
      <c r="F9" s="30">
        <v>0</v>
      </c>
      <c r="G9" s="30">
        <v>0</v>
      </c>
      <c r="H9" s="31"/>
      <c r="J9" s="192"/>
    </row>
    <row r="10" spans="1:10" ht="18" customHeight="1">
      <c r="B10" s="594"/>
      <c r="C10" s="142" t="s">
        <v>37</v>
      </c>
      <c r="D10" s="118">
        <v>204.9</v>
      </c>
      <c r="E10" s="118">
        <v>151.19999999999999</v>
      </c>
      <c r="F10" s="118">
        <v>179.3</v>
      </c>
      <c r="G10" s="118">
        <v>179.3</v>
      </c>
      <c r="H10" s="143"/>
      <c r="J10" s="593"/>
    </row>
    <row r="11" spans="1:10" ht="17.25" customHeight="1">
      <c r="B11" s="288" t="s">
        <v>241</v>
      </c>
      <c r="C11" s="10" t="s">
        <v>242</v>
      </c>
      <c r="D11" s="11">
        <f>D12</f>
        <v>4</v>
      </c>
      <c r="E11" s="11">
        <v>4</v>
      </c>
      <c r="F11" s="11">
        <v>4</v>
      </c>
      <c r="G11" s="11">
        <v>4</v>
      </c>
      <c r="H11" s="102"/>
      <c r="J11" s="593"/>
    </row>
    <row r="12" spans="1:10" ht="12.75" customHeight="1">
      <c r="B12" s="594"/>
      <c r="C12" s="13" t="s">
        <v>15</v>
      </c>
      <c r="D12" s="14">
        <f t="shared" ref="D12" si="1">D14</f>
        <v>4</v>
      </c>
      <c r="E12" s="14">
        <f>E14</f>
        <v>4</v>
      </c>
      <c r="F12" s="14">
        <f t="shared" ref="F12:G12" si="2">F14</f>
        <v>4</v>
      </c>
      <c r="G12" s="14">
        <f t="shared" si="2"/>
        <v>4</v>
      </c>
      <c r="H12" s="28"/>
      <c r="J12" s="192"/>
    </row>
    <row r="13" spans="1:10" ht="18.75" customHeight="1">
      <c r="B13" s="594"/>
      <c r="C13" s="29" t="s">
        <v>16</v>
      </c>
      <c r="D13" s="30"/>
      <c r="E13" s="30"/>
      <c r="F13" s="30"/>
      <c r="G13" s="30"/>
      <c r="H13" s="31"/>
      <c r="J13" s="593"/>
    </row>
    <row r="14" spans="1:10" ht="18" customHeight="1">
      <c r="B14" s="594"/>
      <c r="C14" s="142" t="s">
        <v>37</v>
      </c>
      <c r="D14" s="118">
        <v>4</v>
      </c>
      <c r="E14" s="118">
        <v>4</v>
      </c>
      <c r="F14" s="118">
        <v>4</v>
      </c>
      <c r="G14" s="118">
        <v>4</v>
      </c>
      <c r="H14" s="143"/>
      <c r="J14" s="593"/>
    </row>
    <row r="15" spans="1:10" ht="18" customHeight="1">
      <c r="B15" s="288" t="s">
        <v>243</v>
      </c>
      <c r="C15" s="10" t="s">
        <v>244</v>
      </c>
      <c r="D15" s="11"/>
      <c r="E15" s="11"/>
      <c r="F15" s="11"/>
      <c r="G15" s="11"/>
      <c r="H15" s="102"/>
      <c r="J15" s="593"/>
    </row>
    <row r="16" spans="1:10" ht="12.75" customHeight="1">
      <c r="B16" s="614"/>
      <c r="C16" s="77" t="s">
        <v>15</v>
      </c>
      <c r="D16" s="14">
        <f t="shared" ref="D16:G16" si="3">D18</f>
        <v>37</v>
      </c>
      <c r="E16" s="14">
        <f t="shared" si="3"/>
        <v>35</v>
      </c>
      <c r="F16" s="14">
        <f t="shared" si="3"/>
        <v>37</v>
      </c>
      <c r="G16" s="14">
        <f t="shared" si="3"/>
        <v>37</v>
      </c>
      <c r="H16" s="28"/>
      <c r="J16" s="593"/>
    </row>
    <row r="17" spans="2:10" ht="12.75" customHeight="1">
      <c r="B17" s="614"/>
      <c r="C17" s="78" t="s">
        <v>16</v>
      </c>
      <c r="D17" s="30"/>
      <c r="E17" s="30"/>
      <c r="F17" s="30"/>
      <c r="G17" s="30"/>
      <c r="H17" s="31"/>
      <c r="J17" s="192"/>
    </row>
    <row r="18" spans="2:10" ht="30" customHeight="1">
      <c r="B18" s="614"/>
      <c r="C18" s="79" t="s">
        <v>17</v>
      </c>
      <c r="D18" s="48">
        <v>37</v>
      </c>
      <c r="E18" s="48">
        <v>35</v>
      </c>
      <c r="F18" s="48">
        <v>37</v>
      </c>
      <c r="G18" s="48">
        <v>37</v>
      </c>
      <c r="H18" s="31"/>
      <c r="J18" s="192"/>
    </row>
    <row r="19" spans="2:10" ht="16.5" customHeight="1">
      <c r="B19" s="302" t="s">
        <v>245</v>
      </c>
      <c r="C19" s="10" t="s">
        <v>246</v>
      </c>
      <c r="D19" s="25"/>
      <c r="E19" s="25"/>
      <c r="F19" s="25"/>
      <c r="G19" s="25"/>
      <c r="H19" s="45" t="s">
        <v>247</v>
      </c>
      <c r="J19" s="593"/>
    </row>
    <row r="20" spans="2:10" ht="15.75" customHeight="1">
      <c r="B20" s="594"/>
      <c r="C20" s="13" t="s">
        <v>15</v>
      </c>
      <c r="D20" s="14">
        <f t="shared" ref="D20:G20" si="4">D22+D23</f>
        <v>2208.1999999999998</v>
      </c>
      <c r="E20" s="14">
        <f t="shared" si="4"/>
        <v>2100.1999999999998</v>
      </c>
      <c r="F20" s="14">
        <f t="shared" si="4"/>
        <v>2734.7</v>
      </c>
      <c r="G20" s="14">
        <f t="shared" si="4"/>
        <v>3057.6</v>
      </c>
      <c r="H20" s="4"/>
      <c r="J20" s="593"/>
    </row>
    <row r="21" spans="2:10" ht="12.75" customHeight="1">
      <c r="B21" s="594"/>
      <c r="C21" s="29" t="s">
        <v>16</v>
      </c>
      <c r="D21" s="17"/>
      <c r="E21" s="17"/>
      <c r="F21" s="17"/>
      <c r="G21" s="17"/>
      <c r="H21" s="43"/>
      <c r="J21" s="593"/>
    </row>
    <row r="22" spans="2:10" ht="21.75" customHeight="1">
      <c r="B22" s="594"/>
      <c r="C22" s="32" t="s">
        <v>17</v>
      </c>
      <c r="D22" s="48">
        <v>1090</v>
      </c>
      <c r="E22" s="48">
        <v>1000</v>
      </c>
      <c r="F22" s="48">
        <v>1200</v>
      </c>
      <c r="G22" s="48">
        <v>1300</v>
      </c>
      <c r="H22" s="43"/>
      <c r="J22" s="593"/>
    </row>
    <row r="23" spans="2:10" ht="12.75" customHeight="1">
      <c r="B23" s="186"/>
      <c r="C23" s="114" t="s">
        <v>37</v>
      </c>
      <c r="D23" s="118">
        <v>1118.2</v>
      </c>
      <c r="E23" s="118">
        <v>1100.2</v>
      </c>
      <c r="F23" s="118">
        <v>1534.7</v>
      </c>
      <c r="G23" s="118">
        <v>1757.6</v>
      </c>
      <c r="H23" s="141"/>
      <c r="J23" s="192"/>
    </row>
    <row r="24" spans="2:10" ht="15.6">
      <c r="B24" s="288" t="s">
        <v>248</v>
      </c>
      <c r="C24" s="10" t="s">
        <v>249</v>
      </c>
      <c r="D24" s="25"/>
      <c r="E24" s="25"/>
      <c r="F24" s="25"/>
      <c r="G24" s="25"/>
      <c r="H24" s="45"/>
      <c r="J24" s="192"/>
    </row>
    <row r="25" spans="2:10" ht="15.75" customHeight="1">
      <c r="B25" s="594"/>
      <c r="C25" s="13" t="s">
        <v>15</v>
      </c>
      <c r="D25" s="14">
        <f t="shared" ref="D25:G25" si="5">D27</f>
        <v>70</v>
      </c>
      <c r="E25" s="14">
        <f t="shared" si="5"/>
        <v>117</v>
      </c>
      <c r="F25" s="14">
        <f t="shared" si="5"/>
        <v>140</v>
      </c>
      <c r="G25" s="14">
        <f t="shared" si="5"/>
        <v>150</v>
      </c>
      <c r="H25" s="4"/>
      <c r="J25" s="593"/>
    </row>
    <row r="26" spans="2:10" ht="14.25" customHeight="1">
      <c r="B26" s="594"/>
      <c r="C26" s="29" t="s">
        <v>16</v>
      </c>
      <c r="D26" s="17"/>
      <c r="E26" s="17"/>
      <c r="F26" s="17"/>
      <c r="G26" s="17"/>
      <c r="H26" s="43"/>
      <c r="J26" s="593"/>
    </row>
    <row r="27" spans="2:10" ht="26.4">
      <c r="B27" s="594"/>
      <c r="C27" s="32" t="s">
        <v>17</v>
      </c>
      <c r="D27" s="48">
        <v>70</v>
      </c>
      <c r="E27" s="48">
        <v>117</v>
      </c>
      <c r="F27" s="48">
        <v>140</v>
      </c>
      <c r="G27" s="48">
        <v>150</v>
      </c>
      <c r="H27" s="43"/>
      <c r="J27" s="192"/>
    </row>
    <row r="28" spans="2:10" ht="18" customHeight="1">
      <c r="B28" s="267" t="s">
        <v>250</v>
      </c>
      <c r="C28" s="166" t="s">
        <v>251</v>
      </c>
      <c r="D28" s="25"/>
      <c r="E28" s="25"/>
      <c r="F28" s="25"/>
      <c r="G28" s="25"/>
      <c r="H28" s="45"/>
      <c r="J28" s="593"/>
    </row>
    <row r="29" spans="2:10" ht="15.75" customHeight="1">
      <c r="B29" s="595"/>
      <c r="C29" s="13" t="s">
        <v>15</v>
      </c>
      <c r="D29" s="113">
        <f t="shared" ref="D29:G29" si="6">D31+D32+D33+D34</f>
        <v>4552.8999999999996</v>
      </c>
      <c r="E29" s="113">
        <f t="shared" si="6"/>
        <v>4667.1000000000004</v>
      </c>
      <c r="F29" s="113">
        <f t="shared" si="6"/>
        <v>4667.1000000000004</v>
      </c>
      <c r="G29" s="113">
        <f t="shared" si="6"/>
        <v>4667.1000000000004</v>
      </c>
      <c r="H29" s="65"/>
      <c r="J29" s="593"/>
    </row>
    <row r="30" spans="2:10" ht="15.75" customHeight="1">
      <c r="B30" s="594"/>
      <c r="C30" s="29" t="s">
        <v>16</v>
      </c>
      <c r="D30" s="17"/>
      <c r="E30" s="17"/>
      <c r="F30" s="17"/>
      <c r="G30" s="17"/>
      <c r="H30" s="43"/>
      <c r="J30" s="593"/>
    </row>
    <row r="31" spans="2:10" ht="25.5" customHeight="1">
      <c r="B31" s="594"/>
      <c r="C31" s="32" t="s">
        <v>17</v>
      </c>
      <c r="D31" s="30">
        <v>3035.2</v>
      </c>
      <c r="E31" s="30">
        <v>3153.9</v>
      </c>
      <c r="F31" s="30">
        <v>3153.9</v>
      </c>
      <c r="G31" s="30">
        <v>3153.9</v>
      </c>
      <c r="H31" s="43"/>
      <c r="J31" s="593"/>
    </row>
    <row r="32" spans="2:10" ht="19.5" customHeight="1">
      <c r="B32" s="186"/>
      <c r="C32" s="114" t="s">
        <v>37</v>
      </c>
      <c r="D32" s="118">
        <v>469.8</v>
      </c>
      <c r="E32" s="118">
        <v>404</v>
      </c>
      <c r="F32" s="118">
        <v>404</v>
      </c>
      <c r="G32" s="118">
        <v>404</v>
      </c>
      <c r="H32" s="141"/>
      <c r="J32" s="300"/>
    </row>
    <row r="33" spans="2:10" ht="26.4">
      <c r="B33" s="186"/>
      <c r="C33" s="33" t="s">
        <v>25</v>
      </c>
      <c r="D33" s="36">
        <v>377.1</v>
      </c>
      <c r="E33" s="36">
        <v>467</v>
      </c>
      <c r="F33" s="36">
        <v>467</v>
      </c>
      <c r="G33" s="36">
        <v>467</v>
      </c>
      <c r="H33" s="112"/>
      <c r="J33" s="300"/>
    </row>
    <row r="34" spans="2:10" ht="16.5" customHeight="1">
      <c r="B34" s="186"/>
      <c r="C34" s="69" t="s">
        <v>77</v>
      </c>
      <c r="D34" s="237">
        <v>670.8</v>
      </c>
      <c r="E34" s="237">
        <v>642.20000000000005</v>
      </c>
      <c r="F34" s="237">
        <v>642.20000000000005</v>
      </c>
      <c r="G34" s="237">
        <v>642.20000000000005</v>
      </c>
      <c r="H34" s="71"/>
      <c r="J34" s="300"/>
    </row>
    <row r="35" spans="2:10" ht="19.5" customHeight="1">
      <c r="B35" s="288" t="s">
        <v>252</v>
      </c>
      <c r="C35" s="10" t="s">
        <v>253</v>
      </c>
      <c r="D35" s="25"/>
      <c r="E35" s="25"/>
      <c r="F35" s="25"/>
      <c r="G35" s="25"/>
      <c r="H35" s="45"/>
      <c r="J35" s="593"/>
    </row>
    <row r="36" spans="2:10">
      <c r="B36" s="594"/>
      <c r="C36" s="13" t="s">
        <v>15</v>
      </c>
      <c r="D36" s="46">
        <f t="shared" ref="D36" si="7">D38</f>
        <v>720</v>
      </c>
      <c r="E36" s="46">
        <f>E38</f>
        <v>720</v>
      </c>
      <c r="F36" s="46">
        <f t="shared" ref="F36:G36" si="8">F38</f>
        <v>890</v>
      </c>
      <c r="G36" s="46">
        <f t="shared" si="8"/>
        <v>900</v>
      </c>
      <c r="H36" s="4"/>
      <c r="J36" s="593"/>
    </row>
    <row r="37" spans="2:10" ht="12.75" customHeight="1">
      <c r="B37" s="594"/>
      <c r="C37" s="29" t="s">
        <v>16</v>
      </c>
      <c r="D37" s="17"/>
      <c r="E37" s="17"/>
      <c r="F37" s="17"/>
      <c r="G37" s="17"/>
      <c r="H37" s="43"/>
      <c r="J37" s="593"/>
    </row>
    <row r="38" spans="2:10" ht="26.4">
      <c r="B38" s="594"/>
      <c r="C38" s="20" t="s">
        <v>17</v>
      </c>
      <c r="D38" s="48">
        <v>720</v>
      </c>
      <c r="E38" s="17">
        <v>720</v>
      </c>
      <c r="F38" s="17">
        <v>890</v>
      </c>
      <c r="G38" s="47">
        <v>900</v>
      </c>
      <c r="H38" s="43"/>
      <c r="J38" s="613"/>
    </row>
    <row r="39" spans="2:10" ht="25.5" customHeight="1">
      <c r="B39" s="57" t="s">
        <v>254</v>
      </c>
      <c r="C39" s="57" t="s">
        <v>255</v>
      </c>
      <c r="D39" s="131"/>
      <c r="E39" s="131"/>
      <c r="F39" s="131"/>
      <c r="G39" s="131"/>
      <c r="H39" s="58"/>
      <c r="J39" s="613"/>
    </row>
    <row r="40" spans="2:10" ht="18.75" customHeight="1">
      <c r="B40" s="288" t="s">
        <v>256</v>
      </c>
      <c r="C40" s="10" t="s">
        <v>257</v>
      </c>
      <c r="D40" s="25"/>
      <c r="E40" s="25"/>
      <c r="F40" s="25"/>
      <c r="G40" s="25"/>
      <c r="H40" s="45"/>
      <c r="J40" s="613"/>
    </row>
    <row r="41" spans="2:10" ht="12.75" customHeight="1">
      <c r="B41" s="185"/>
      <c r="C41" s="13" t="s">
        <v>15</v>
      </c>
      <c r="D41" s="14">
        <f t="shared" ref="D41:G41" si="9">D43</f>
        <v>40</v>
      </c>
      <c r="E41" s="14">
        <f t="shared" si="9"/>
        <v>37</v>
      </c>
      <c r="F41" s="14">
        <f t="shared" si="9"/>
        <v>50</v>
      </c>
      <c r="G41" s="14">
        <f t="shared" si="9"/>
        <v>50</v>
      </c>
      <c r="H41" s="4"/>
      <c r="J41" s="593"/>
    </row>
    <row r="42" spans="2:10">
      <c r="B42" s="15"/>
      <c r="C42" s="16" t="s">
        <v>16</v>
      </c>
      <c r="D42" s="18"/>
      <c r="E42" s="18"/>
      <c r="F42" s="18"/>
      <c r="G42" s="18"/>
      <c r="H42" s="103"/>
      <c r="J42" s="593"/>
    </row>
    <row r="43" spans="2:10" ht="26.4">
      <c r="B43" s="182"/>
      <c r="C43" s="20" t="s">
        <v>17</v>
      </c>
      <c r="D43" s="48">
        <v>40</v>
      </c>
      <c r="E43" s="48">
        <v>37</v>
      </c>
      <c r="F43" s="48">
        <v>50</v>
      </c>
      <c r="G43" s="48">
        <v>50</v>
      </c>
      <c r="H43" s="106"/>
      <c r="J43" s="593"/>
    </row>
    <row r="44" spans="2:10" ht="19.5" customHeight="1">
      <c r="B44" s="288" t="s">
        <v>258</v>
      </c>
      <c r="C44" s="10" t="s">
        <v>259</v>
      </c>
      <c r="D44" s="25"/>
      <c r="E44" s="25"/>
      <c r="F44" s="25"/>
      <c r="G44" s="25"/>
      <c r="H44" s="45"/>
      <c r="J44" s="593"/>
    </row>
    <row r="45" spans="2:10" ht="15.75" customHeight="1">
      <c r="B45" s="594"/>
      <c r="C45" s="13" t="s">
        <v>15</v>
      </c>
      <c r="D45" s="14">
        <f t="shared" ref="D45:G45" si="10">D47</f>
        <v>13.5</v>
      </c>
      <c r="E45" s="14">
        <f t="shared" si="10"/>
        <v>14.6</v>
      </c>
      <c r="F45" s="14">
        <f t="shared" si="10"/>
        <v>14.6</v>
      </c>
      <c r="G45" s="14">
        <f t="shared" si="10"/>
        <v>14.7</v>
      </c>
      <c r="H45" s="4"/>
      <c r="J45" s="593"/>
    </row>
    <row r="46" spans="2:10">
      <c r="B46" s="594"/>
      <c r="C46" s="29" t="s">
        <v>16</v>
      </c>
      <c r="D46" s="17"/>
      <c r="E46" s="17"/>
      <c r="F46" s="17"/>
      <c r="G46" s="17"/>
      <c r="H46" s="43"/>
      <c r="J46" s="593"/>
    </row>
    <row r="47" spans="2:10" ht="15.6">
      <c r="B47" s="594"/>
      <c r="C47" s="114" t="s">
        <v>37</v>
      </c>
      <c r="D47" s="117">
        <v>13.5</v>
      </c>
      <c r="E47" s="117">
        <v>14.6</v>
      </c>
      <c r="F47" s="117">
        <v>14.6</v>
      </c>
      <c r="G47" s="117">
        <v>14.7</v>
      </c>
      <c r="H47" s="141"/>
      <c r="J47" s="192"/>
    </row>
    <row r="48" spans="2:10" ht="25.5" customHeight="1">
      <c r="B48" s="288" t="s">
        <v>260</v>
      </c>
      <c r="C48" s="10" t="s">
        <v>261</v>
      </c>
      <c r="D48" s="25"/>
      <c r="E48" s="25"/>
      <c r="F48" s="25"/>
      <c r="G48" s="25"/>
      <c r="H48" s="45"/>
      <c r="J48" s="50"/>
    </row>
    <row r="49" spans="2:10">
      <c r="B49" s="594"/>
      <c r="C49" s="13" t="s">
        <v>15</v>
      </c>
      <c r="D49" s="14">
        <f t="shared" ref="D49:G49" si="11">D51+D52</f>
        <v>4681</v>
      </c>
      <c r="E49" s="14">
        <f t="shared" si="11"/>
        <v>4759.6000000000004</v>
      </c>
      <c r="F49" s="14">
        <f t="shared" si="11"/>
        <v>6249.5</v>
      </c>
      <c r="G49" s="14">
        <f t="shared" si="11"/>
        <v>6249.6</v>
      </c>
      <c r="H49" s="4"/>
      <c r="J49" s="50"/>
    </row>
    <row r="50" spans="2:10">
      <c r="B50" s="594"/>
      <c r="C50" s="29" t="s">
        <v>16</v>
      </c>
      <c r="D50" s="17"/>
      <c r="E50" s="17"/>
      <c r="F50" s="17"/>
      <c r="G50" s="17"/>
      <c r="H50" s="43"/>
      <c r="J50" s="50"/>
    </row>
    <row r="51" spans="2:10" ht="32.25" customHeight="1">
      <c r="B51" s="186"/>
      <c r="C51" s="20" t="s">
        <v>17</v>
      </c>
      <c r="D51" s="17">
        <v>4500</v>
      </c>
      <c r="E51" s="17">
        <v>4500</v>
      </c>
      <c r="F51" s="17">
        <v>6000</v>
      </c>
      <c r="G51" s="17">
        <v>6000</v>
      </c>
      <c r="H51" s="43"/>
      <c r="J51" s="50"/>
    </row>
    <row r="52" spans="2:10">
      <c r="B52" s="186"/>
      <c r="C52" s="114" t="s">
        <v>37</v>
      </c>
      <c r="D52" s="117">
        <v>181</v>
      </c>
      <c r="E52" s="117">
        <v>259.60000000000002</v>
      </c>
      <c r="F52" s="117">
        <v>249.5</v>
      </c>
      <c r="G52" s="117">
        <v>249.6</v>
      </c>
      <c r="H52" s="141"/>
      <c r="J52" s="50"/>
    </row>
    <row r="53" spans="2:10" ht="25.5" customHeight="1">
      <c r="B53" s="288" t="s">
        <v>262</v>
      </c>
      <c r="C53" s="10" t="s">
        <v>263</v>
      </c>
      <c r="D53" s="25"/>
      <c r="E53" s="25"/>
      <c r="F53" s="25"/>
      <c r="G53" s="25"/>
      <c r="H53" s="45"/>
      <c r="J53" s="50"/>
    </row>
    <row r="54" spans="2:10">
      <c r="B54" s="594"/>
      <c r="C54" s="13" t="s">
        <v>15</v>
      </c>
      <c r="D54" s="14">
        <f t="shared" ref="D54:G54" si="12">D56</f>
        <v>2593.6</v>
      </c>
      <c r="E54" s="14">
        <f t="shared" si="12"/>
        <v>2979.4</v>
      </c>
      <c r="F54" s="14">
        <f t="shared" si="12"/>
        <v>3205.5</v>
      </c>
      <c r="G54" s="14">
        <f t="shared" si="12"/>
        <v>3205.5</v>
      </c>
      <c r="H54" s="14"/>
      <c r="J54" s="50"/>
    </row>
    <row r="55" spans="2:10">
      <c r="B55" s="594"/>
      <c r="C55" s="29" t="s">
        <v>16</v>
      </c>
      <c r="D55" s="17"/>
      <c r="E55" s="17"/>
      <c r="F55" s="17"/>
      <c r="G55" s="17"/>
      <c r="H55" s="43"/>
      <c r="J55" s="50"/>
    </row>
    <row r="56" spans="2:10">
      <c r="B56" s="594"/>
      <c r="C56" s="114" t="s">
        <v>37</v>
      </c>
      <c r="D56" s="117">
        <v>2593.6</v>
      </c>
      <c r="E56" s="117">
        <v>2979.4</v>
      </c>
      <c r="F56" s="117">
        <v>3205.5</v>
      </c>
      <c r="G56" s="117">
        <v>3205.5</v>
      </c>
      <c r="H56" s="141"/>
      <c r="J56" s="50"/>
    </row>
    <row r="57" spans="2:10">
      <c r="B57" s="288" t="s">
        <v>264</v>
      </c>
      <c r="C57" s="10" t="s">
        <v>265</v>
      </c>
      <c r="D57" s="25"/>
      <c r="E57" s="25"/>
      <c r="F57" s="25"/>
      <c r="G57" s="25"/>
      <c r="H57" s="45"/>
      <c r="J57" s="50"/>
    </row>
    <row r="58" spans="2:10">
      <c r="B58" s="594"/>
      <c r="C58" s="13" t="s">
        <v>15</v>
      </c>
      <c r="D58" s="14">
        <f t="shared" ref="D58:G58" si="13">D60</f>
        <v>4877.5</v>
      </c>
      <c r="E58" s="14">
        <f t="shared" si="13"/>
        <v>6075.7</v>
      </c>
      <c r="F58" s="14">
        <f t="shared" si="13"/>
        <v>5929.9</v>
      </c>
      <c r="G58" s="14">
        <f t="shared" si="13"/>
        <v>5929.9</v>
      </c>
      <c r="H58" s="4"/>
      <c r="J58" s="50"/>
    </row>
    <row r="59" spans="2:10">
      <c r="B59" s="594"/>
      <c r="C59" s="29" t="s">
        <v>16</v>
      </c>
      <c r="D59" s="17"/>
      <c r="E59" s="17"/>
      <c r="F59" s="17"/>
      <c r="G59" s="17"/>
      <c r="H59" s="43"/>
      <c r="J59" s="50"/>
    </row>
    <row r="60" spans="2:10">
      <c r="B60" s="594"/>
      <c r="C60" s="114" t="s">
        <v>37</v>
      </c>
      <c r="D60" s="117">
        <v>4877.5</v>
      </c>
      <c r="E60" s="117">
        <v>6075.7</v>
      </c>
      <c r="F60" s="117">
        <v>5929.9</v>
      </c>
      <c r="G60" s="117">
        <v>5929.9</v>
      </c>
      <c r="H60" s="141"/>
      <c r="J60" s="50"/>
    </row>
    <row r="61" spans="2:10">
      <c r="B61" s="288" t="s">
        <v>266</v>
      </c>
      <c r="C61" s="10" t="s">
        <v>267</v>
      </c>
      <c r="D61" s="25"/>
      <c r="E61" s="25"/>
      <c r="F61" s="25"/>
      <c r="G61" s="25"/>
      <c r="H61" s="45"/>
      <c r="J61" s="50"/>
    </row>
    <row r="62" spans="2:10">
      <c r="B62" s="594"/>
      <c r="C62" s="13" t="s">
        <v>15</v>
      </c>
      <c r="D62" s="14">
        <f t="shared" ref="D62:G62" si="14">D64</f>
        <v>3.2</v>
      </c>
      <c r="E62" s="14">
        <f t="shared" si="14"/>
        <v>3.2</v>
      </c>
      <c r="F62" s="14">
        <f t="shared" si="14"/>
        <v>3.2</v>
      </c>
      <c r="G62" s="14">
        <f t="shared" si="14"/>
        <v>3.2</v>
      </c>
      <c r="H62" s="4"/>
      <c r="J62" s="50"/>
    </row>
    <row r="63" spans="2:10">
      <c r="B63" s="594"/>
      <c r="C63" s="29" t="s">
        <v>16</v>
      </c>
      <c r="D63" s="17"/>
      <c r="E63" s="17"/>
      <c r="F63" s="17"/>
      <c r="G63" s="17"/>
      <c r="H63" s="43"/>
      <c r="J63" s="50"/>
    </row>
    <row r="64" spans="2:10">
      <c r="B64" s="594"/>
      <c r="C64" s="114" t="s">
        <v>37</v>
      </c>
      <c r="D64" s="117">
        <v>3.2</v>
      </c>
      <c r="E64" s="117">
        <v>3.2</v>
      </c>
      <c r="F64" s="117">
        <v>3.2</v>
      </c>
      <c r="G64" s="117">
        <v>3.2</v>
      </c>
      <c r="H64" s="141"/>
      <c r="J64" s="50"/>
    </row>
    <row r="65" spans="2:10" ht="25.5" customHeight="1">
      <c r="B65" s="288" t="s">
        <v>268</v>
      </c>
      <c r="C65" s="10" t="s">
        <v>269</v>
      </c>
      <c r="D65" s="25"/>
      <c r="E65" s="25"/>
      <c r="F65" s="25"/>
      <c r="G65" s="25"/>
      <c r="H65" s="45"/>
      <c r="J65" s="50"/>
    </row>
    <row r="66" spans="2:10">
      <c r="B66" s="594"/>
      <c r="C66" s="13" t="s">
        <v>15</v>
      </c>
      <c r="D66" s="14">
        <f t="shared" ref="D66:G66" si="15">D68</f>
        <v>65</v>
      </c>
      <c r="E66" s="14">
        <f t="shared" si="15"/>
        <v>90</v>
      </c>
      <c r="F66" s="14">
        <f t="shared" si="15"/>
        <v>95</v>
      </c>
      <c r="G66" s="14">
        <f t="shared" si="15"/>
        <v>100</v>
      </c>
      <c r="H66" s="4"/>
      <c r="J66" s="50"/>
    </row>
    <row r="67" spans="2:10">
      <c r="B67" s="594"/>
      <c r="C67" s="29" t="s">
        <v>16</v>
      </c>
      <c r="D67" s="17"/>
      <c r="E67" s="17"/>
      <c r="F67" s="17"/>
      <c r="G67" s="17"/>
      <c r="H67" s="43"/>
      <c r="J67" s="50"/>
    </row>
    <row r="68" spans="2:10" ht="25.5" customHeight="1">
      <c r="B68" s="594"/>
      <c r="C68" s="32" t="s">
        <v>17</v>
      </c>
      <c r="D68" s="17">
        <v>65</v>
      </c>
      <c r="E68" s="17">
        <v>90</v>
      </c>
      <c r="F68" s="17">
        <v>95</v>
      </c>
      <c r="G68" s="17">
        <v>100</v>
      </c>
      <c r="H68" s="43"/>
    </row>
    <row r="69" spans="2:10" ht="25.5" customHeight="1">
      <c r="B69" s="292" t="s">
        <v>270</v>
      </c>
      <c r="C69" s="314" t="s">
        <v>271</v>
      </c>
      <c r="D69" s="25"/>
      <c r="E69" s="25"/>
      <c r="F69" s="25"/>
      <c r="G69" s="25"/>
      <c r="H69" s="45"/>
    </row>
    <row r="70" spans="2:10" ht="18.75" customHeight="1">
      <c r="B70" s="315"/>
      <c r="C70" s="13" t="s">
        <v>15</v>
      </c>
      <c r="D70" s="14">
        <f t="shared" ref="D70:G70" si="16">D72+D73</f>
        <v>130</v>
      </c>
      <c r="E70" s="14">
        <f t="shared" si="16"/>
        <v>130</v>
      </c>
      <c r="F70" s="14">
        <f t="shared" si="16"/>
        <v>130</v>
      </c>
      <c r="G70" s="14">
        <f t="shared" si="16"/>
        <v>130</v>
      </c>
      <c r="H70" s="4"/>
    </row>
    <row r="71" spans="2:10" ht="15.75" customHeight="1">
      <c r="B71" s="315"/>
      <c r="C71" s="29" t="s">
        <v>16</v>
      </c>
      <c r="D71" s="17"/>
      <c r="E71" s="17"/>
      <c r="F71" s="17"/>
      <c r="G71" s="17"/>
      <c r="H71" s="43"/>
    </row>
    <row r="72" spans="2:10" ht="26.4">
      <c r="B72" s="315"/>
      <c r="C72" s="33" t="s">
        <v>25</v>
      </c>
      <c r="D72" s="34">
        <v>117</v>
      </c>
      <c r="E72" s="34">
        <v>117</v>
      </c>
      <c r="F72" s="34">
        <v>117</v>
      </c>
      <c r="G72" s="34">
        <v>117</v>
      </c>
      <c r="H72" s="112"/>
    </row>
    <row r="73" spans="2:10" ht="14.25" customHeight="1">
      <c r="B73" s="186"/>
      <c r="C73" s="114" t="s">
        <v>37</v>
      </c>
      <c r="D73" s="117">
        <v>13</v>
      </c>
      <c r="E73" s="117">
        <v>13</v>
      </c>
      <c r="F73" s="117">
        <v>13</v>
      </c>
      <c r="G73" s="117">
        <v>13</v>
      </c>
      <c r="H73" s="141"/>
    </row>
    <row r="74" spans="2:10" ht="25.5" customHeight="1">
      <c r="B74" s="288" t="s">
        <v>272</v>
      </c>
      <c r="C74" s="10" t="s">
        <v>273</v>
      </c>
      <c r="D74" s="25"/>
      <c r="E74" s="25"/>
      <c r="F74" s="25"/>
      <c r="G74" s="25"/>
      <c r="H74" s="45" t="s">
        <v>274</v>
      </c>
    </row>
    <row r="75" spans="2:10">
      <c r="B75" s="594"/>
      <c r="C75" s="13" t="s">
        <v>15</v>
      </c>
      <c r="D75" s="14">
        <f t="shared" ref="D75:G75" si="17">D77+D78</f>
        <v>130</v>
      </c>
      <c r="E75" s="14">
        <f t="shared" si="17"/>
        <v>110</v>
      </c>
      <c r="F75" s="14">
        <f t="shared" si="17"/>
        <v>150</v>
      </c>
      <c r="G75" s="14">
        <f t="shared" si="17"/>
        <v>158</v>
      </c>
      <c r="H75" s="4"/>
    </row>
    <row r="76" spans="2:10">
      <c r="B76" s="594"/>
      <c r="C76" s="29" t="s">
        <v>16</v>
      </c>
      <c r="D76" s="17"/>
      <c r="E76" s="17"/>
      <c r="F76" s="17"/>
      <c r="G76" s="17"/>
      <c r="H76" s="43"/>
    </row>
    <row r="77" spans="2:10" ht="25.5" customHeight="1">
      <c r="B77" s="594"/>
      <c r="C77" s="32" t="s">
        <v>17</v>
      </c>
      <c r="D77" s="17">
        <v>60</v>
      </c>
      <c r="E77" s="17">
        <v>40</v>
      </c>
      <c r="F77" s="17">
        <v>80</v>
      </c>
      <c r="G77" s="17">
        <v>88</v>
      </c>
      <c r="H77" s="43"/>
    </row>
    <row r="78" spans="2:10">
      <c r="B78" s="186"/>
      <c r="C78" s="114" t="s">
        <v>37</v>
      </c>
      <c r="D78" s="117">
        <v>70</v>
      </c>
      <c r="E78" s="117">
        <v>70</v>
      </c>
      <c r="F78" s="117">
        <v>70</v>
      </c>
      <c r="G78" s="117">
        <v>70</v>
      </c>
      <c r="H78" s="141"/>
    </row>
    <row r="79" spans="2:10" ht="25.5" customHeight="1">
      <c r="B79" s="288" t="s">
        <v>276</v>
      </c>
      <c r="C79" s="301" t="s">
        <v>277</v>
      </c>
      <c r="D79" s="25"/>
      <c r="E79" s="25"/>
      <c r="F79" s="25"/>
      <c r="G79" s="25"/>
      <c r="H79" s="45" t="s">
        <v>278</v>
      </c>
    </row>
    <row r="80" spans="2:10">
      <c r="B80" s="594"/>
      <c r="C80" s="13" t="s">
        <v>15</v>
      </c>
      <c r="D80" s="14">
        <f>D82</f>
        <v>6</v>
      </c>
      <c r="E80" s="14">
        <f>E82</f>
        <v>4.5</v>
      </c>
      <c r="F80" s="14">
        <f t="shared" ref="F80:G80" si="18">F82</f>
        <v>5</v>
      </c>
      <c r="G80" s="14">
        <f t="shared" si="18"/>
        <v>5</v>
      </c>
      <c r="H80" s="4"/>
    </row>
    <row r="81" spans="2:8">
      <c r="B81" s="594"/>
      <c r="C81" s="29" t="s">
        <v>16</v>
      </c>
      <c r="D81" s="17"/>
      <c r="E81" s="17"/>
      <c r="F81" s="17"/>
      <c r="G81" s="17"/>
      <c r="H81" s="43"/>
    </row>
    <row r="82" spans="2:8" ht="25.5" customHeight="1">
      <c r="B82" s="594"/>
      <c r="C82" s="32" t="s">
        <v>17</v>
      </c>
      <c r="D82" s="66">
        <v>6</v>
      </c>
      <c r="E82" s="66">
        <v>4.5</v>
      </c>
      <c r="F82" s="66">
        <v>5</v>
      </c>
      <c r="G82" s="66">
        <v>5</v>
      </c>
      <c r="H82" s="43"/>
    </row>
    <row r="83" spans="2:8" ht="25.5" customHeight="1">
      <c r="B83" s="288" t="s">
        <v>279</v>
      </c>
      <c r="C83" s="10" t="s">
        <v>280</v>
      </c>
      <c r="D83" s="25"/>
      <c r="E83" s="25"/>
      <c r="F83" s="25"/>
      <c r="G83" s="25"/>
      <c r="H83" s="45" t="s">
        <v>281</v>
      </c>
    </row>
    <row r="84" spans="2:8">
      <c r="B84" s="598"/>
      <c r="C84" s="13" t="s">
        <v>15</v>
      </c>
      <c r="D84" s="14">
        <f t="shared" ref="D84:G84" si="19">D86+D87</f>
        <v>690</v>
      </c>
      <c r="E84" s="14">
        <f t="shared" si="19"/>
        <v>660</v>
      </c>
      <c r="F84" s="14">
        <f t="shared" si="19"/>
        <v>1200</v>
      </c>
      <c r="G84" s="14">
        <f t="shared" si="19"/>
        <v>0</v>
      </c>
      <c r="H84" s="4"/>
    </row>
    <row r="85" spans="2:8">
      <c r="B85" s="598"/>
      <c r="C85" s="29" t="s">
        <v>16</v>
      </c>
      <c r="D85" s="17"/>
      <c r="E85" s="17"/>
      <c r="F85" s="17"/>
      <c r="G85" s="17"/>
      <c r="H85" s="43"/>
    </row>
    <row r="86" spans="2:8" ht="25.5" customHeight="1">
      <c r="B86" s="598"/>
      <c r="C86" s="32" t="s">
        <v>17</v>
      </c>
      <c r="D86" s="17">
        <v>300</v>
      </c>
      <c r="E86" s="17">
        <v>300</v>
      </c>
      <c r="F86" s="17">
        <v>600</v>
      </c>
      <c r="G86" s="17">
        <v>0</v>
      </c>
      <c r="H86" s="43"/>
    </row>
    <row r="87" spans="2:8" ht="26.4">
      <c r="B87" s="186"/>
      <c r="C87" s="33" t="s">
        <v>25</v>
      </c>
      <c r="D87" s="34">
        <v>390</v>
      </c>
      <c r="E87" s="34">
        <v>360</v>
      </c>
      <c r="F87" s="34">
        <v>600</v>
      </c>
      <c r="G87" s="34">
        <v>0</v>
      </c>
      <c r="H87" s="112"/>
    </row>
    <row r="88" spans="2:8" ht="26.4">
      <c r="B88" s="288" t="s">
        <v>282</v>
      </c>
      <c r="C88" s="10" t="s">
        <v>283</v>
      </c>
      <c r="D88" s="25"/>
      <c r="E88" s="25"/>
      <c r="F88" s="25"/>
      <c r="G88" s="25"/>
      <c r="H88" s="45" t="s">
        <v>284</v>
      </c>
    </row>
    <row r="89" spans="2:8">
      <c r="B89" s="594"/>
      <c r="C89" s="13" t="s">
        <v>15</v>
      </c>
      <c r="D89" s="14">
        <f t="shared" ref="D89:G89" si="20">D91+D92</f>
        <v>117</v>
      </c>
      <c r="E89" s="14">
        <f t="shared" si="20"/>
        <v>137</v>
      </c>
      <c r="F89" s="14">
        <f t="shared" si="20"/>
        <v>210</v>
      </c>
      <c r="G89" s="14">
        <f t="shared" si="20"/>
        <v>226</v>
      </c>
      <c r="H89" s="4"/>
    </row>
    <row r="90" spans="2:8">
      <c r="B90" s="594"/>
      <c r="C90" s="29" t="s">
        <v>16</v>
      </c>
      <c r="D90" s="17"/>
      <c r="E90" s="17"/>
      <c r="F90" s="17"/>
      <c r="G90" s="17"/>
      <c r="H90" s="43"/>
    </row>
    <row r="91" spans="2:8" ht="25.5" customHeight="1">
      <c r="B91" s="594"/>
      <c r="C91" s="32" t="s">
        <v>17</v>
      </c>
      <c r="D91" s="17">
        <v>117</v>
      </c>
      <c r="E91" s="17">
        <v>137</v>
      </c>
      <c r="F91" s="17">
        <v>210</v>
      </c>
      <c r="G91" s="17">
        <v>226</v>
      </c>
      <c r="H91" s="43"/>
    </row>
    <row r="92" spans="2:8" ht="26.4">
      <c r="B92" s="119"/>
      <c r="C92" s="33" t="s">
        <v>25</v>
      </c>
      <c r="D92" s="34">
        <v>0</v>
      </c>
      <c r="E92" s="34">
        <v>0</v>
      </c>
      <c r="F92" s="34">
        <v>0</v>
      </c>
      <c r="G92" s="34">
        <v>0</v>
      </c>
      <c r="H92" s="112"/>
    </row>
    <row r="93" spans="2:8">
      <c r="B93" s="288" t="s">
        <v>285</v>
      </c>
      <c r="C93" s="10" t="s">
        <v>286</v>
      </c>
      <c r="D93" s="25"/>
      <c r="E93" s="25"/>
      <c r="F93" s="25"/>
      <c r="G93" s="25"/>
      <c r="H93" s="45"/>
    </row>
    <row r="94" spans="2:8">
      <c r="B94" s="594"/>
      <c r="C94" s="13" t="s">
        <v>15</v>
      </c>
      <c r="D94" s="14">
        <f t="shared" ref="D94:G94" si="21">D96</f>
        <v>0</v>
      </c>
      <c r="E94" s="14">
        <f t="shared" si="21"/>
        <v>0</v>
      </c>
      <c r="F94" s="14">
        <f t="shared" si="21"/>
        <v>0</v>
      </c>
      <c r="G94" s="14">
        <f t="shared" si="21"/>
        <v>0</v>
      </c>
      <c r="H94" s="4"/>
    </row>
    <row r="95" spans="2:8">
      <c r="B95" s="594"/>
      <c r="C95" s="29" t="s">
        <v>16</v>
      </c>
      <c r="D95" s="17"/>
      <c r="E95" s="17"/>
      <c r="F95" s="17"/>
      <c r="G95" s="17"/>
      <c r="H95" s="43"/>
    </row>
    <row r="96" spans="2:8" ht="26.4">
      <c r="B96" s="594"/>
      <c r="C96" s="33" t="s">
        <v>25</v>
      </c>
      <c r="D96" s="34">
        <v>0</v>
      </c>
      <c r="E96" s="34">
        <v>0</v>
      </c>
      <c r="F96" s="34">
        <v>0</v>
      </c>
      <c r="G96" s="34">
        <v>0</v>
      </c>
      <c r="H96" s="112"/>
    </row>
    <row r="97" spans="2:10" ht="29.25" customHeight="1">
      <c r="B97" s="288" t="s">
        <v>287</v>
      </c>
      <c r="C97" s="10" t="s">
        <v>288</v>
      </c>
      <c r="D97" s="25"/>
      <c r="E97" s="25"/>
      <c r="F97" s="25"/>
      <c r="G97" s="25"/>
      <c r="H97" s="45"/>
    </row>
    <row r="98" spans="2:10">
      <c r="B98" s="598"/>
      <c r="C98" s="13" t="s">
        <v>15</v>
      </c>
      <c r="D98" s="14">
        <f t="shared" ref="D98:G98" si="22">D100+D101</f>
        <v>1773</v>
      </c>
      <c r="E98" s="14">
        <f t="shared" si="22"/>
        <v>202</v>
      </c>
      <c r="F98" s="14">
        <f t="shared" si="22"/>
        <v>444</v>
      </c>
      <c r="G98" s="14">
        <f t="shared" si="22"/>
        <v>0</v>
      </c>
      <c r="H98" s="4"/>
    </row>
    <row r="99" spans="2:10">
      <c r="B99" s="598"/>
      <c r="C99" s="29" t="s">
        <v>16</v>
      </c>
      <c r="D99" s="17"/>
      <c r="E99" s="17"/>
      <c r="F99" s="17"/>
      <c r="G99" s="17"/>
      <c r="H99" s="43"/>
    </row>
    <row r="100" spans="2:10" ht="25.5" customHeight="1">
      <c r="B100" s="598"/>
      <c r="C100" s="32" t="s">
        <v>17</v>
      </c>
      <c r="D100" s="17">
        <v>800</v>
      </c>
      <c r="E100" s="17">
        <v>100</v>
      </c>
      <c r="F100" s="17">
        <v>240</v>
      </c>
      <c r="G100" s="17">
        <v>0</v>
      </c>
      <c r="H100" s="43"/>
    </row>
    <row r="101" spans="2:10" ht="26.4">
      <c r="B101" s="119"/>
      <c r="C101" s="33" t="s">
        <v>25</v>
      </c>
      <c r="D101" s="34">
        <v>973</v>
      </c>
      <c r="E101" s="34">
        <v>102</v>
      </c>
      <c r="F101" s="34">
        <v>204</v>
      </c>
      <c r="G101" s="34">
        <v>0</v>
      </c>
      <c r="H101" s="112"/>
    </row>
    <row r="102" spans="2:10" ht="26.4">
      <c r="B102" s="362" t="s">
        <v>289</v>
      </c>
      <c r="C102" s="10" t="s">
        <v>290</v>
      </c>
      <c r="D102" s="25"/>
      <c r="E102" s="25"/>
      <c r="F102" s="25"/>
      <c r="G102" s="25"/>
      <c r="H102" s="25"/>
    </row>
    <row r="103" spans="2:10">
      <c r="B103" s="588"/>
      <c r="C103" s="13" t="s">
        <v>15</v>
      </c>
      <c r="D103" s="14">
        <f t="shared" ref="D103:G103" si="23">D105+D106</f>
        <v>0</v>
      </c>
      <c r="E103" s="14">
        <f t="shared" si="23"/>
        <v>1100</v>
      </c>
      <c r="F103" s="14">
        <f t="shared" si="23"/>
        <v>1850</v>
      </c>
      <c r="G103" s="14">
        <f t="shared" si="23"/>
        <v>0</v>
      </c>
      <c r="H103" s="4"/>
    </row>
    <row r="104" spans="2:10">
      <c r="B104" s="589"/>
      <c r="C104" s="29" t="s">
        <v>16</v>
      </c>
      <c r="D104" s="17"/>
      <c r="E104" s="17"/>
      <c r="F104" s="17"/>
      <c r="G104" s="17"/>
      <c r="H104" s="43"/>
    </row>
    <row r="105" spans="2:10" ht="26.4">
      <c r="B105" s="589"/>
      <c r="C105" s="32" t="s">
        <v>17</v>
      </c>
      <c r="D105" s="17">
        <v>0</v>
      </c>
      <c r="E105" s="17">
        <v>500</v>
      </c>
      <c r="F105" s="17">
        <v>1000</v>
      </c>
      <c r="G105" s="17">
        <v>0</v>
      </c>
      <c r="H105" s="43"/>
    </row>
    <row r="106" spans="2:10" ht="26.4">
      <c r="B106" s="186"/>
      <c r="C106" s="33" t="s">
        <v>25</v>
      </c>
      <c r="D106" s="34">
        <v>0</v>
      </c>
      <c r="E106" s="34">
        <v>600</v>
      </c>
      <c r="F106" s="34">
        <v>850</v>
      </c>
      <c r="G106" s="34">
        <v>0</v>
      </c>
      <c r="H106" s="112"/>
    </row>
    <row r="107" spans="2:10" ht="27.75" customHeight="1">
      <c r="B107" s="288" t="s">
        <v>291</v>
      </c>
      <c r="C107" s="10" t="s">
        <v>292</v>
      </c>
      <c r="D107" s="25"/>
      <c r="E107" s="25"/>
      <c r="F107" s="25"/>
      <c r="G107" s="25"/>
      <c r="H107" s="45"/>
      <c r="I107" s="50"/>
      <c r="J107" s="50"/>
    </row>
    <row r="108" spans="2:10">
      <c r="B108" s="598"/>
      <c r="C108" s="13" t="s">
        <v>15</v>
      </c>
      <c r="D108" s="14"/>
      <c r="E108" s="14">
        <f>E110</f>
        <v>48</v>
      </c>
      <c r="F108" s="14">
        <f t="shared" ref="F108:G108" si="24">F110</f>
        <v>50</v>
      </c>
      <c r="G108" s="14">
        <f t="shared" si="24"/>
        <v>50</v>
      </c>
      <c r="H108" s="4"/>
      <c r="I108" s="50"/>
      <c r="J108" s="50"/>
    </row>
    <row r="109" spans="2:10" ht="18" customHeight="1">
      <c r="B109" s="598"/>
      <c r="C109" s="29" t="s">
        <v>16</v>
      </c>
      <c r="D109" s="17"/>
      <c r="E109" s="17"/>
      <c r="F109" s="17"/>
      <c r="G109" s="17"/>
      <c r="H109" s="49"/>
      <c r="I109" s="50"/>
      <c r="J109" s="50"/>
    </row>
    <row r="110" spans="2:10" ht="25.5" customHeight="1">
      <c r="B110" s="598"/>
      <c r="C110" s="32" t="s">
        <v>17</v>
      </c>
      <c r="D110" s="17"/>
      <c r="E110" s="17">
        <v>48</v>
      </c>
      <c r="F110" s="17">
        <v>50</v>
      </c>
      <c r="G110" s="17">
        <v>50</v>
      </c>
      <c r="H110" s="49"/>
      <c r="I110" s="50"/>
      <c r="J110" s="50"/>
    </row>
    <row r="111" spans="2:10" ht="26.4">
      <c r="B111" s="288" t="s">
        <v>293</v>
      </c>
      <c r="C111" s="10" t="s">
        <v>294</v>
      </c>
      <c r="D111" s="25"/>
      <c r="E111" s="25"/>
      <c r="F111" s="25"/>
      <c r="G111" s="25"/>
      <c r="H111" s="45"/>
    </row>
    <row r="112" spans="2:10">
      <c r="B112" s="594"/>
      <c r="C112" s="13" t="s">
        <v>15</v>
      </c>
      <c r="D112" s="14">
        <f t="shared" ref="D112:G112" si="25">D114</f>
        <v>70</v>
      </c>
      <c r="E112" s="14">
        <f t="shared" si="25"/>
        <v>95.24</v>
      </c>
      <c r="F112" s="14">
        <f t="shared" si="25"/>
        <v>70</v>
      </c>
      <c r="G112" s="14">
        <f t="shared" si="25"/>
        <v>70</v>
      </c>
      <c r="H112" s="4"/>
    </row>
    <row r="113" spans="2:10">
      <c r="B113" s="594"/>
      <c r="C113" s="29" t="s">
        <v>16</v>
      </c>
      <c r="D113" s="17"/>
      <c r="E113" s="17"/>
      <c r="F113" s="17"/>
      <c r="G113" s="17"/>
      <c r="H113" s="43"/>
    </row>
    <row r="114" spans="2:10">
      <c r="B114" s="594"/>
      <c r="C114" s="114" t="s">
        <v>37</v>
      </c>
      <c r="D114" s="117">
        <v>70</v>
      </c>
      <c r="E114" s="117">
        <v>95.24</v>
      </c>
      <c r="F114" s="117">
        <v>70</v>
      </c>
      <c r="G114" s="117">
        <v>70</v>
      </c>
      <c r="H114" s="141"/>
    </row>
    <row r="115" spans="2:10" ht="25.5" customHeight="1">
      <c r="B115" s="288" t="s">
        <v>295</v>
      </c>
      <c r="C115" s="10" t="s">
        <v>296</v>
      </c>
      <c r="D115" s="25"/>
      <c r="E115" s="25"/>
      <c r="F115" s="25"/>
      <c r="G115" s="25"/>
      <c r="H115" s="45" t="s">
        <v>297</v>
      </c>
    </row>
    <row r="116" spans="2:10" s="92" customFormat="1" ht="24.75" customHeight="1">
      <c r="B116" s="594"/>
      <c r="C116" s="13" t="s">
        <v>15</v>
      </c>
      <c r="D116" s="14">
        <f t="shared" ref="D116:G116" si="26">D118+D119</f>
        <v>100</v>
      </c>
      <c r="E116" s="14">
        <f t="shared" si="26"/>
        <v>100</v>
      </c>
      <c r="F116" s="14">
        <f t="shared" si="26"/>
        <v>100</v>
      </c>
      <c r="G116" s="14">
        <f t="shared" si="26"/>
        <v>100</v>
      </c>
      <c r="H116" s="28"/>
      <c r="I116" s="168"/>
      <c r="J116" s="168"/>
    </row>
    <row r="117" spans="2:10">
      <c r="B117" s="594"/>
      <c r="C117" s="29" t="s">
        <v>16</v>
      </c>
      <c r="D117" s="17"/>
      <c r="E117" s="17"/>
      <c r="F117" s="17"/>
      <c r="G117" s="17"/>
      <c r="H117" s="43"/>
    </row>
    <row r="118" spans="2:10">
      <c r="B118" s="594"/>
      <c r="C118" s="72" t="s">
        <v>77</v>
      </c>
      <c r="D118" s="40">
        <v>100</v>
      </c>
      <c r="E118" s="40">
        <v>100</v>
      </c>
      <c r="F118" s="40">
        <v>100</v>
      </c>
      <c r="G118" s="40">
        <v>100</v>
      </c>
      <c r="H118" s="58"/>
    </row>
    <row r="119" spans="2:10">
      <c r="B119" s="119"/>
      <c r="C119" s="114" t="s">
        <v>37</v>
      </c>
      <c r="D119" s="117">
        <v>0</v>
      </c>
      <c r="E119" s="117">
        <v>0</v>
      </c>
      <c r="F119" s="117">
        <v>0</v>
      </c>
      <c r="G119" s="117"/>
      <c r="H119" s="141"/>
    </row>
    <row r="120" spans="2:10" ht="21" customHeight="1">
      <c r="B120" s="288" t="s">
        <v>298</v>
      </c>
      <c r="C120" s="10" t="s">
        <v>299</v>
      </c>
      <c r="D120" s="25"/>
      <c r="E120" s="25"/>
      <c r="F120" s="25"/>
      <c r="G120" s="25"/>
      <c r="H120" s="45"/>
    </row>
    <row r="121" spans="2:10">
      <c r="B121" s="594"/>
      <c r="C121" s="13" t="s">
        <v>15</v>
      </c>
      <c r="D121" s="14">
        <f>D123+D124</f>
        <v>533</v>
      </c>
      <c r="E121" s="14">
        <f t="shared" ref="E121:G121" si="27">E123+E124</f>
        <v>580</v>
      </c>
      <c r="F121" s="14">
        <f t="shared" si="27"/>
        <v>620</v>
      </c>
      <c r="G121" s="14">
        <f t="shared" si="27"/>
        <v>640</v>
      </c>
      <c r="H121" s="4"/>
    </row>
    <row r="122" spans="2:10">
      <c r="B122" s="594"/>
      <c r="C122" s="29" t="s">
        <v>16</v>
      </c>
      <c r="D122" s="17"/>
      <c r="E122" s="17"/>
      <c r="F122" s="17"/>
      <c r="G122" s="17"/>
      <c r="H122" s="43"/>
    </row>
    <row r="123" spans="2:10" ht="25.5" customHeight="1">
      <c r="B123" s="594"/>
      <c r="C123" s="32" t="s">
        <v>17</v>
      </c>
      <c r="D123" s="17">
        <v>413</v>
      </c>
      <c r="E123" s="17">
        <v>580</v>
      </c>
      <c r="F123" s="17">
        <v>620</v>
      </c>
      <c r="G123" s="17">
        <v>640</v>
      </c>
      <c r="H123" s="43"/>
    </row>
    <row r="124" spans="2:10">
      <c r="B124" s="119"/>
      <c r="C124" s="114" t="s">
        <v>37</v>
      </c>
      <c r="D124" s="117">
        <v>120</v>
      </c>
      <c r="E124" s="117"/>
      <c r="F124" s="117"/>
      <c r="G124" s="117"/>
      <c r="H124" s="141"/>
    </row>
    <row r="125" spans="2:10">
      <c r="B125" s="288" t="s">
        <v>300</v>
      </c>
      <c r="C125" s="10" t="s">
        <v>301</v>
      </c>
      <c r="D125" s="25"/>
      <c r="E125" s="25"/>
      <c r="F125" s="25"/>
      <c r="G125" s="25"/>
      <c r="H125" s="45" t="s">
        <v>302</v>
      </c>
    </row>
    <row r="126" spans="2:10">
      <c r="B126" s="594"/>
      <c r="C126" s="13" t="s">
        <v>15</v>
      </c>
      <c r="D126" s="113">
        <f t="shared" ref="D126:G126" si="28">D128</f>
        <v>13</v>
      </c>
      <c r="E126" s="113">
        <f t="shared" si="28"/>
        <v>13.96</v>
      </c>
      <c r="F126" s="113">
        <f t="shared" si="28"/>
        <v>13</v>
      </c>
      <c r="G126" s="113">
        <f t="shared" si="28"/>
        <v>13</v>
      </c>
      <c r="H126" s="4"/>
    </row>
    <row r="127" spans="2:10">
      <c r="B127" s="594"/>
      <c r="C127" s="29" t="s">
        <v>16</v>
      </c>
      <c r="D127" s="17"/>
      <c r="E127" s="17"/>
      <c r="F127" s="17"/>
      <c r="G127" s="17"/>
      <c r="H127" s="43"/>
    </row>
    <row r="128" spans="2:10">
      <c r="B128" s="594"/>
      <c r="C128" s="154" t="s">
        <v>37</v>
      </c>
      <c r="D128" s="155">
        <v>13</v>
      </c>
      <c r="E128" s="155">
        <v>13.96</v>
      </c>
      <c r="F128" s="155">
        <v>13</v>
      </c>
      <c r="G128" s="155">
        <v>13</v>
      </c>
      <c r="H128" s="156"/>
    </row>
    <row r="129" spans="1:10" ht="25.5" customHeight="1">
      <c r="B129" s="162" t="s">
        <v>303</v>
      </c>
      <c r="C129" s="166" t="s">
        <v>304</v>
      </c>
      <c r="D129" s="25"/>
      <c r="E129" s="25"/>
      <c r="F129" s="25"/>
      <c r="G129" s="25"/>
      <c r="H129" s="45" t="s">
        <v>247</v>
      </c>
    </row>
    <row r="130" spans="1:10">
      <c r="B130" s="186"/>
      <c r="C130" s="77" t="s">
        <v>15</v>
      </c>
      <c r="D130" s="14">
        <f t="shared" ref="D130:G130" si="29">D132</f>
        <v>5</v>
      </c>
      <c r="E130" s="14">
        <f t="shared" si="29"/>
        <v>2</v>
      </c>
      <c r="F130" s="14">
        <f t="shared" si="29"/>
        <v>5</v>
      </c>
      <c r="G130" s="14">
        <f t="shared" si="29"/>
        <v>5</v>
      </c>
      <c r="H130" s="4"/>
    </row>
    <row r="131" spans="1:10">
      <c r="B131" s="186"/>
      <c r="C131" s="97" t="s">
        <v>16</v>
      </c>
      <c r="D131" s="17"/>
      <c r="E131" s="17"/>
      <c r="F131" s="17"/>
      <c r="G131" s="17"/>
      <c r="H131" s="43"/>
    </row>
    <row r="132" spans="1:10" ht="26.4">
      <c r="B132" s="186"/>
      <c r="C132" s="316" t="s">
        <v>305</v>
      </c>
      <c r="D132" s="17">
        <v>5</v>
      </c>
      <c r="E132" s="17">
        <v>2</v>
      </c>
      <c r="F132" s="17">
        <v>5</v>
      </c>
      <c r="G132" s="17">
        <v>5</v>
      </c>
      <c r="H132" s="223"/>
    </row>
    <row r="133" spans="1:10" ht="25.5" customHeight="1">
      <c r="A133" s="138"/>
      <c r="B133" s="363" t="s">
        <v>306</v>
      </c>
      <c r="C133" s="364" t="s">
        <v>307</v>
      </c>
      <c r="D133" s="317" t="s">
        <v>90</v>
      </c>
      <c r="E133" s="317" t="s">
        <v>90</v>
      </c>
      <c r="F133" s="317" t="s">
        <v>90</v>
      </c>
      <c r="G133" s="318" t="s">
        <v>90</v>
      </c>
      <c r="H133" s="319"/>
      <c r="I133" s="608" t="s">
        <v>90</v>
      </c>
      <c r="J133" s="611" t="s">
        <v>275</v>
      </c>
    </row>
    <row r="134" spans="1:10" ht="12.75" customHeight="1">
      <c r="A134" s="138"/>
      <c r="B134" s="320" t="s">
        <v>90</v>
      </c>
      <c r="C134" s="367" t="s">
        <v>15</v>
      </c>
      <c r="D134" s="368">
        <v>69.42</v>
      </c>
      <c r="E134" s="369">
        <f>+E136+E137</f>
        <v>61.3</v>
      </c>
      <c r="F134" s="369">
        <f t="shared" ref="F134:G134" si="30">+F136+F137</f>
        <v>80.3</v>
      </c>
      <c r="G134" s="369">
        <f t="shared" si="30"/>
        <v>85.3</v>
      </c>
      <c r="H134" s="321"/>
      <c r="I134" s="609"/>
      <c r="J134" s="612"/>
    </row>
    <row r="135" spans="1:10" ht="12.75" customHeight="1">
      <c r="A135" s="138"/>
      <c r="B135" s="366" t="s">
        <v>90</v>
      </c>
      <c r="C135" s="365" t="s">
        <v>16</v>
      </c>
      <c r="D135" s="370" t="s">
        <v>90</v>
      </c>
      <c r="E135" s="371" t="s">
        <v>90</v>
      </c>
      <c r="F135" s="372" t="s">
        <v>90</v>
      </c>
      <c r="G135" s="370" t="s">
        <v>90</v>
      </c>
      <c r="H135" s="322"/>
      <c r="I135" s="609"/>
      <c r="J135" s="612"/>
    </row>
    <row r="136" spans="1:10" ht="29.4" customHeight="1">
      <c r="A136" s="138"/>
      <c r="B136" s="320" t="s">
        <v>90</v>
      </c>
      <c r="C136" s="375" t="s">
        <v>305</v>
      </c>
      <c r="D136" s="376">
        <v>31</v>
      </c>
      <c r="E136" s="17">
        <v>31</v>
      </c>
      <c r="F136" s="17">
        <v>50</v>
      </c>
      <c r="G136" s="47">
        <v>55</v>
      </c>
      <c r="H136" s="323"/>
      <c r="I136" s="610"/>
      <c r="J136" s="612"/>
    </row>
    <row r="137" spans="1:10">
      <c r="A137" s="138"/>
      <c r="B137" s="324" t="s">
        <v>90</v>
      </c>
      <c r="C137" s="325" t="s">
        <v>37</v>
      </c>
      <c r="D137" s="373">
        <v>30.3</v>
      </c>
      <c r="E137" s="374">
        <v>30.3</v>
      </c>
      <c r="F137" s="374">
        <v>30.3</v>
      </c>
      <c r="G137" s="374">
        <v>30.3</v>
      </c>
      <c r="H137" s="326" t="s">
        <v>90</v>
      </c>
      <c r="I137" s="327" t="s">
        <v>90</v>
      </c>
      <c r="J137" s="328" t="s">
        <v>90</v>
      </c>
    </row>
    <row r="138" spans="1:10" s="241" customFormat="1" ht="26.4">
      <c r="B138" s="329" t="s">
        <v>308</v>
      </c>
      <c r="C138" s="299" t="s">
        <v>309</v>
      </c>
      <c r="D138" s="246"/>
      <c r="E138" s="246"/>
      <c r="F138" s="246"/>
      <c r="G138" s="246"/>
      <c r="H138" s="247"/>
      <c r="I138" s="245"/>
      <c r="J138" s="245"/>
    </row>
    <row r="139" spans="1:10">
      <c r="B139" s="330"/>
      <c r="C139" s="379" t="s">
        <v>15</v>
      </c>
      <c r="D139" s="383">
        <f>+D141+D142</f>
        <v>0</v>
      </c>
      <c r="E139" s="383">
        <f>+E141+E142</f>
        <v>101.42</v>
      </c>
      <c r="F139" s="383">
        <f t="shared" ref="F139:G139" si="31">+F141+F142</f>
        <v>103.42</v>
      </c>
      <c r="G139" s="383">
        <f t="shared" si="31"/>
        <v>106.42</v>
      </c>
      <c r="H139" s="660"/>
    </row>
    <row r="140" spans="1:10">
      <c r="B140" s="378"/>
      <c r="C140" s="377" t="s">
        <v>16</v>
      </c>
      <c r="D140" s="381"/>
      <c r="E140" s="381"/>
      <c r="F140" s="381"/>
      <c r="G140" s="381"/>
      <c r="H140" s="252"/>
    </row>
    <row r="141" spans="1:10" ht="30" customHeight="1">
      <c r="B141" s="378"/>
      <c r="C141" s="382" t="s">
        <v>305</v>
      </c>
      <c r="D141" s="381"/>
      <c r="E141" s="381">
        <v>63</v>
      </c>
      <c r="F141" s="381">
        <v>65</v>
      </c>
      <c r="G141" s="381">
        <v>68</v>
      </c>
      <c r="H141" s="252"/>
    </row>
    <row r="142" spans="1:10">
      <c r="B142" s="68"/>
      <c r="C142" s="380" t="s">
        <v>37</v>
      </c>
      <c r="D142" s="384"/>
      <c r="E142" s="384">
        <v>38.42</v>
      </c>
      <c r="F142" s="384">
        <v>38.42</v>
      </c>
      <c r="G142" s="384">
        <v>38.42</v>
      </c>
      <c r="H142" s="156"/>
    </row>
    <row r="143" spans="1:10" ht="26.4">
      <c r="B143" s="331" t="s">
        <v>310</v>
      </c>
      <c r="C143" s="332" t="s">
        <v>311</v>
      </c>
      <c r="D143" s="238"/>
      <c r="E143" s="238"/>
      <c r="F143" s="238"/>
      <c r="G143" s="238"/>
      <c r="H143" s="259"/>
    </row>
    <row r="144" spans="1:10">
      <c r="B144" s="333"/>
      <c r="C144" s="239" t="s">
        <v>15</v>
      </c>
      <c r="D144" s="262">
        <f>+D145+D146</f>
        <v>0</v>
      </c>
      <c r="E144" s="262">
        <f>+E145+E146+E147</f>
        <v>168.9</v>
      </c>
      <c r="F144" s="262">
        <f t="shared" ref="F144:G144" si="32">+F145+F146+F147</f>
        <v>201.1</v>
      </c>
      <c r="G144" s="262">
        <f t="shared" si="32"/>
        <v>210.9</v>
      </c>
      <c r="H144" s="263"/>
    </row>
    <row r="145" spans="2:8">
      <c r="B145" s="330"/>
      <c r="C145" s="240" t="s">
        <v>16</v>
      </c>
      <c r="D145" s="243"/>
      <c r="E145" s="243"/>
      <c r="F145" s="243"/>
      <c r="G145" s="243"/>
      <c r="H145" s="242"/>
    </row>
    <row r="146" spans="2:8" ht="27" customHeight="1">
      <c r="B146" s="330"/>
      <c r="C146" s="334" t="s">
        <v>305</v>
      </c>
      <c r="D146" s="243"/>
      <c r="E146" s="243">
        <v>100</v>
      </c>
      <c r="F146" s="243">
        <v>110.6</v>
      </c>
      <c r="G146" s="243">
        <v>116</v>
      </c>
      <c r="H146" s="242"/>
    </row>
    <row r="147" spans="2:8">
      <c r="B147" s="68"/>
      <c r="C147" s="244" t="s">
        <v>37</v>
      </c>
      <c r="D147" s="155"/>
      <c r="E147" s="155">
        <v>68.900000000000006</v>
      </c>
      <c r="F147" s="155">
        <v>90.5</v>
      </c>
      <c r="G147" s="155">
        <v>94.9</v>
      </c>
      <c r="H147" s="156"/>
    </row>
    <row r="148" spans="2:8">
      <c r="B148" s="335"/>
      <c r="C148" s="121" t="s">
        <v>16</v>
      </c>
      <c r="D148" s="336"/>
      <c r="E148" s="336"/>
      <c r="F148" s="336"/>
      <c r="G148" s="336"/>
      <c r="H148" s="122"/>
    </row>
    <row r="149" spans="2:8" ht="26.4">
      <c r="B149" s="335"/>
      <c r="C149" s="121" t="s">
        <v>17</v>
      </c>
      <c r="D149" s="336">
        <f>D18+D22+D27+D31+D38+D43+D51+D68+D77+D82+D86+D91+D100++D110+D123+D132+D141+D146</f>
        <v>11258.2</v>
      </c>
      <c r="E149" s="337">
        <f>+E9+E18+E22+E27+E31+E38+E43+E51+E68+E77+E82+E86+E91+E100+E105+E110+E123+E132+E136+E141+E146</f>
        <v>11558.4</v>
      </c>
      <c r="F149" s="337">
        <f t="shared" ref="F149:G149" si="33">+F9+F18+F22+F27+F31+F38+F43+F51+F68+F77+F82+F86+F91+F100+F105+F110+F123+F132+F136+F141+F146</f>
        <v>14601.5</v>
      </c>
      <c r="G149" s="337">
        <f t="shared" si="33"/>
        <v>12943.9</v>
      </c>
      <c r="H149" s="122"/>
    </row>
    <row r="150" spans="2:8" ht="26.4">
      <c r="B150" s="123"/>
      <c r="C150" s="68" t="s">
        <v>124</v>
      </c>
      <c r="D150" s="295">
        <f>D126+D121+D116+D112+D98+D94+D89+D84+D80+D75+D62+D58+D66+D70+D54+D49+D45+D41+D36+D29+D25+D20+D16+D12+D7+D108+D130+D134+D139+D144</f>
        <v>23707.220000000005</v>
      </c>
      <c r="E150" s="295">
        <f>E126+E121+E116+E112+E98+E94+E89+E84+E80+E75+E62+E58+E66+E54+E49+E45+E41+E36+E29+E25+E20+E16+E12+E7+E130+E134+E139+E144+E70+E108</f>
        <v>24168.320000000003</v>
      </c>
      <c r="F150" s="295">
        <f>F126+F121+F116+F112+F98+F94+F89+F84+F80+F75+F62+F58+F66+F54+F49+F45+F41+F36+F29+F25+F20+F16+F12+F7+F130+F134+F139+F144+F70+F108</f>
        <v>27581.619999999992</v>
      </c>
      <c r="G150" s="295">
        <f>G126+G121+G116+G112+G98+G94+G89+G84+G80+G75+G62+G58+G66+G54+G49+G45+G41+G36+G29+G25+G20+G16+G12+G7+G130+G134+G139+G144+G70+G108</f>
        <v>26347.519999999997</v>
      </c>
      <c r="H150" s="183"/>
    </row>
    <row r="151" spans="2:8">
      <c r="B151" s="124"/>
      <c r="C151" s="338" t="s">
        <v>125</v>
      </c>
      <c r="D151" s="545">
        <f>D98+D84</f>
        <v>2463</v>
      </c>
      <c r="E151" s="545">
        <f t="shared" ref="E151:F151" si="34">E98+E84</f>
        <v>862</v>
      </c>
      <c r="F151" s="545">
        <f t="shared" si="34"/>
        <v>1644</v>
      </c>
      <c r="G151" s="545">
        <f>G98+G84</f>
        <v>0</v>
      </c>
      <c r="H151" s="122"/>
    </row>
    <row r="152" spans="2:8" ht="26.4">
      <c r="B152" s="124"/>
      <c r="C152" s="335" t="s">
        <v>126</v>
      </c>
      <c r="D152" s="542"/>
      <c r="E152" s="542">
        <v>461.1</v>
      </c>
      <c r="F152" s="542">
        <v>3413.3</v>
      </c>
      <c r="G152" s="542">
        <v>-1234.0999999999999</v>
      </c>
      <c r="H152" s="122"/>
    </row>
    <row r="156" spans="2:8" ht="26.4">
      <c r="C156" s="20" t="s">
        <v>17</v>
      </c>
      <c r="D156" s="17">
        <f>D123+D100+D91+D86+D82+D77+D68+D51+D43+D38+D31+D27+D22+D18</f>
        <v>11253.2</v>
      </c>
      <c r="E156" s="17">
        <f t="shared" ref="E156:F156" si="35">E123+E100+E91+E86+E82+E77+E68+E51+E43+E38+E31+E27+E22+E18</f>
        <v>10814.4</v>
      </c>
      <c r="F156" s="17">
        <f t="shared" si="35"/>
        <v>13320.9</v>
      </c>
    </row>
    <row r="157" spans="2:8" ht="26.4">
      <c r="C157" s="33" t="s">
        <v>25</v>
      </c>
      <c r="D157" s="17">
        <f>D101+D96+D92+D87+D33</f>
        <v>1740.1</v>
      </c>
      <c r="E157" s="17">
        <f>E101+E96+E92+E87+E33</f>
        <v>929</v>
      </c>
      <c r="F157" s="17">
        <f>F101+F96+F92+F87+F33</f>
        <v>1271</v>
      </c>
    </row>
    <row r="158" spans="2:8">
      <c r="C158" s="61" t="s">
        <v>37</v>
      </c>
      <c r="D158" s="17">
        <f>D124+D119+D114+D78+D64+D60+D56+D52+D47+D32+D23+D14+D10+D128</f>
        <v>9738.6999999999989</v>
      </c>
      <c r="E158" s="17">
        <f t="shared" ref="E158:F158" si="36">E124+E119+E114+E78+E64+E60+E56+E52+E47+E32+E23+E14+E10+E128</f>
        <v>11171.1</v>
      </c>
      <c r="F158" s="17">
        <f t="shared" si="36"/>
        <v>11677.699999999999</v>
      </c>
    </row>
    <row r="159" spans="2:8">
      <c r="C159" s="72" t="s">
        <v>77</v>
      </c>
      <c r="D159" s="17">
        <f>D118+D34</f>
        <v>770.8</v>
      </c>
      <c r="E159" s="17">
        <f>E118+E34</f>
        <v>742.2</v>
      </c>
      <c r="F159" s="17">
        <f>F118+F34</f>
        <v>742.2</v>
      </c>
    </row>
    <row r="160" spans="2:8">
      <c r="C160" s="91" t="s">
        <v>127</v>
      </c>
      <c r="D160" s="17">
        <v>0</v>
      </c>
      <c r="E160" s="17">
        <v>0</v>
      </c>
      <c r="F160" s="17">
        <v>0</v>
      </c>
    </row>
  </sheetData>
  <mergeCells count="42">
    <mergeCell ref="A1:H1"/>
    <mergeCell ref="J28:J29"/>
    <mergeCell ref="B29:B31"/>
    <mergeCell ref="J30:J31"/>
    <mergeCell ref="B2:H2"/>
    <mergeCell ref="B7:B10"/>
    <mergeCell ref="J10:J11"/>
    <mergeCell ref="B12:B14"/>
    <mergeCell ref="J13:J14"/>
    <mergeCell ref="J15:J16"/>
    <mergeCell ref="B16:B18"/>
    <mergeCell ref="J19:J20"/>
    <mergeCell ref="B20:B22"/>
    <mergeCell ref="J21:J22"/>
    <mergeCell ref="B25:B27"/>
    <mergeCell ref="J25:J26"/>
    <mergeCell ref="B112:B114"/>
    <mergeCell ref="B108:B110"/>
    <mergeCell ref="B103:B105"/>
    <mergeCell ref="B75:B77"/>
    <mergeCell ref="J35:J37"/>
    <mergeCell ref="B36:B38"/>
    <mergeCell ref="J38:J40"/>
    <mergeCell ref="J41:J42"/>
    <mergeCell ref="J43:J44"/>
    <mergeCell ref="B45:B47"/>
    <mergeCell ref="J45:J46"/>
    <mergeCell ref="B49:B50"/>
    <mergeCell ref="B54:B56"/>
    <mergeCell ref="B58:B60"/>
    <mergeCell ref="B62:B64"/>
    <mergeCell ref="B66:B68"/>
    <mergeCell ref="B80:B82"/>
    <mergeCell ref="B84:B86"/>
    <mergeCell ref="B89:B91"/>
    <mergeCell ref="B94:B96"/>
    <mergeCell ref="B98:B100"/>
    <mergeCell ref="I133:I136"/>
    <mergeCell ref="J133:J136"/>
    <mergeCell ref="B116:B118"/>
    <mergeCell ref="B121:B123"/>
    <mergeCell ref="B126:B128"/>
  </mergeCell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N270"/>
  <sheetViews>
    <sheetView showGridLines="0" zoomScaleNormal="100" workbookViewId="0">
      <selection activeCell="H260" sqref="H260"/>
    </sheetView>
  </sheetViews>
  <sheetFormatPr defaultColWidth="9.109375" defaultRowHeight="13.2"/>
  <cols>
    <col min="1" max="1" width="2.5546875" style="2" customWidth="1"/>
    <col min="2" max="2" width="21.6640625" style="90" customWidth="1"/>
    <col min="3" max="3" width="49.33203125" style="92" customWidth="1"/>
    <col min="4" max="4" width="16.44140625" style="1" customWidth="1"/>
    <col min="5" max="8" width="14.6640625" style="1" customWidth="1"/>
    <col min="9" max="10" width="15" style="1" hidden="1" customWidth="1"/>
    <col min="11" max="16384" width="9.109375" style="2"/>
  </cols>
  <sheetData>
    <row r="1" spans="1:10">
      <c r="A1" s="643" t="s">
        <v>0</v>
      </c>
      <c r="B1" s="643"/>
      <c r="C1" s="643"/>
      <c r="D1" s="643"/>
      <c r="E1" s="643"/>
      <c r="F1" s="643"/>
      <c r="G1" s="643"/>
      <c r="H1" s="643"/>
      <c r="I1" s="421"/>
      <c r="J1" s="421"/>
    </row>
    <row r="2" spans="1:10" ht="39.6" customHeight="1">
      <c r="A2" s="422"/>
      <c r="B2" s="644" t="s">
        <v>312</v>
      </c>
      <c r="C2" s="644"/>
      <c r="D2" s="644"/>
      <c r="E2" s="644"/>
      <c r="F2" s="644"/>
      <c r="G2" s="644"/>
      <c r="H2" s="644"/>
      <c r="I2" s="421"/>
      <c r="J2" s="421"/>
    </row>
    <row r="3" spans="1:10" ht="55.5" customHeight="1">
      <c r="A3" s="422"/>
      <c r="B3" s="423" t="s">
        <v>2</v>
      </c>
      <c r="C3" s="423" t="s">
        <v>3</v>
      </c>
      <c r="D3" s="423" t="s">
        <v>4</v>
      </c>
      <c r="E3" s="423" t="s">
        <v>5</v>
      </c>
      <c r="F3" s="424" t="s">
        <v>6</v>
      </c>
      <c r="G3" s="424" t="s">
        <v>7</v>
      </c>
      <c r="H3" s="423" t="s">
        <v>8</v>
      </c>
      <c r="I3" s="425" t="s">
        <v>9</v>
      </c>
      <c r="J3" s="423" t="s">
        <v>134</v>
      </c>
    </row>
    <row r="4" spans="1:10">
      <c r="A4" s="422"/>
      <c r="B4" s="426">
        <v>1</v>
      </c>
      <c r="C4" s="427">
        <v>2</v>
      </c>
      <c r="D4" s="427">
        <v>4</v>
      </c>
      <c r="E4" s="427">
        <v>5</v>
      </c>
      <c r="F4" s="428">
        <v>6</v>
      </c>
      <c r="G4" s="428">
        <v>7</v>
      </c>
      <c r="H4" s="429">
        <v>8</v>
      </c>
      <c r="I4" s="430">
        <v>9</v>
      </c>
      <c r="J4" s="431">
        <v>10</v>
      </c>
    </row>
    <row r="5" spans="1:10" ht="26.25" customHeight="1">
      <c r="A5" s="422"/>
      <c r="B5" s="5" t="s">
        <v>313</v>
      </c>
      <c r="C5" s="5" t="s">
        <v>314</v>
      </c>
      <c r="D5" s="432"/>
      <c r="E5" s="432"/>
      <c r="F5" s="433"/>
      <c r="G5" s="433"/>
      <c r="H5" s="434"/>
      <c r="I5" s="421"/>
      <c r="J5" s="421"/>
    </row>
    <row r="6" spans="1:10" ht="30" customHeight="1">
      <c r="A6" s="422"/>
      <c r="B6" s="9" t="s">
        <v>315</v>
      </c>
      <c r="C6" s="73" t="s">
        <v>316</v>
      </c>
      <c r="D6" s="126"/>
      <c r="E6" s="126"/>
      <c r="F6" s="173"/>
      <c r="G6" s="173"/>
      <c r="H6" s="435" t="s">
        <v>317</v>
      </c>
      <c r="I6" s="421"/>
      <c r="J6" s="421"/>
    </row>
    <row r="7" spans="1:10">
      <c r="A7" s="422"/>
      <c r="B7" s="436"/>
      <c r="C7" s="437" t="s">
        <v>15</v>
      </c>
      <c r="D7" s="116">
        <v>3</v>
      </c>
      <c r="E7" s="116">
        <f>E9</f>
        <v>4</v>
      </c>
      <c r="F7" s="116">
        <f t="shared" ref="F7:G7" si="0">F9</f>
        <v>10</v>
      </c>
      <c r="G7" s="116">
        <f t="shared" si="0"/>
        <v>12</v>
      </c>
      <c r="H7" s="438"/>
      <c r="I7" s="421"/>
      <c r="J7" s="421"/>
    </row>
    <row r="8" spans="1:10" ht="17.25" customHeight="1">
      <c r="A8" s="422"/>
      <c r="B8" s="439"/>
      <c r="C8" s="440" t="s">
        <v>16</v>
      </c>
      <c r="D8" s="137"/>
      <c r="E8" s="137"/>
      <c r="F8" s="441"/>
      <c r="G8" s="441"/>
      <c r="H8" s="442"/>
      <c r="I8" s="421"/>
      <c r="J8" s="421"/>
    </row>
    <row r="9" spans="1:10" ht="27.75" customHeight="1">
      <c r="A9" s="422"/>
      <c r="B9" s="439"/>
      <c r="C9" s="443" t="s">
        <v>17</v>
      </c>
      <c r="D9" s="21">
        <v>3</v>
      </c>
      <c r="E9" s="21">
        <v>4</v>
      </c>
      <c r="F9" s="196">
        <v>10</v>
      </c>
      <c r="G9" s="196">
        <v>12</v>
      </c>
      <c r="H9" s="444"/>
      <c r="I9" s="421"/>
      <c r="J9" s="421"/>
    </row>
    <row r="10" spans="1:10" ht="19.5" customHeight="1">
      <c r="A10" s="422"/>
      <c r="B10" s="24" t="s">
        <v>318</v>
      </c>
      <c r="C10" s="73" t="s">
        <v>319</v>
      </c>
      <c r="D10" s="126"/>
      <c r="E10" s="126"/>
      <c r="F10" s="173"/>
      <c r="G10" s="173"/>
      <c r="H10" s="445" t="s">
        <v>317</v>
      </c>
      <c r="I10" s="421"/>
      <c r="J10" s="421"/>
    </row>
    <row r="11" spans="1:10">
      <c r="A11" s="422"/>
      <c r="B11" s="625"/>
      <c r="C11" s="437" t="s">
        <v>15</v>
      </c>
      <c r="D11" s="116">
        <v>35</v>
      </c>
      <c r="E11" s="116">
        <f>E13</f>
        <v>40</v>
      </c>
      <c r="F11" s="116">
        <f t="shared" ref="F11:G11" si="1">F13</f>
        <v>45</v>
      </c>
      <c r="G11" s="116">
        <f t="shared" si="1"/>
        <v>50</v>
      </c>
      <c r="H11" s="438"/>
      <c r="I11" s="421"/>
      <c r="J11" s="421"/>
    </row>
    <row r="12" spans="1:10" ht="15.75" customHeight="1">
      <c r="A12" s="422"/>
      <c r="B12" s="626"/>
      <c r="C12" s="446" t="s">
        <v>16</v>
      </c>
      <c r="D12" s="53"/>
      <c r="E12" s="53"/>
      <c r="F12" s="172"/>
      <c r="G12" s="172"/>
      <c r="H12" s="447"/>
      <c r="I12" s="421"/>
      <c r="J12" s="421"/>
    </row>
    <row r="13" spans="1:10" ht="27" customHeight="1">
      <c r="A13" s="422"/>
      <c r="B13" s="626"/>
      <c r="C13" s="448" t="s">
        <v>17</v>
      </c>
      <c r="D13" s="53">
        <v>35</v>
      </c>
      <c r="E13" s="53">
        <v>40</v>
      </c>
      <c r="F13" s="172">
        <v>45</v>
      </c>
      <c r="G13" s="172">
        <v>50</v>
      </c>
      <c r="H13" s="447"/>
      <c r="I13" s="421"/>
      <c r="J13" s="421"/>
    </row>
    <row r="14" spans="1:10" ht="21.75" customHeight="1">
      <c r="A14" s="422"/>
      <c r="B14" s="24" t="s">
        <v>320</v>
      </c>
      <c r="C14" s="73" t="s">
        <v>321</v>
      </c>
      <c r="D14" s="126"/>
      <c r="E14" s="126"/>
      <c r="F14" s="173"/>
      <c r="G14" s="173"/>
      <c r="H14" s="445" t="s">
        <v>317</v>
      </c>
      <c r="I14" s="421"/>
      <c r="J14" s="421"/>
    </row>
    <row r="15" spans="1:10">
      <c r="A15" s="422"/>
      <c r="B15" s="637"/>
      <c r="C15" s="437" t="s">
        <v>15</v>
      </c>
      <c r="D15" s="116">
        <v>3</v>
      </c>
      <c r="E15" s="116">
        <f>E17</f>
        <v>3</v>
      </c>
      <c r="F15" s="116">
        <f t="shared" ref="F15:G15" si="2">F17</f>
        <v>5</v>
      </c>
      <c r="G15" s="116">
        <f t="shared" si="2"/>
        <v>6</v>
      </c>
      <c r="H15" s="438"/>
      <c r="I15" s="421"/>
      <c r="J15" s="421"/>
    </row>
    <row r="16" spans="1:10">
      <c r="A16" s="422"/>
      <c r="B16" s="635"/>
      <c r="C16" s="446" t="s">
        <v>16</v>
      </c>
      <c r="D16" s="53"/>
      <c r="E16" s="53"/>
      <c r="F16" s="172"/>
      <c r="G16" s="172"/>
      <c r="H16" s="447"/>
      <c r="I16" s="421"/>
      <c r="J16" s="421"/>
    </row>
    <row r="17" spans="1:10" ht="26.4">
      <c r="A17" s="422"/>
      <c r="B17" s="635"/>
      <c r="C17" s="448" t="s">
        <v>17</v>
      </c>
      <c r="D17" s="21">
        <v>3</v>
      </c>
      <c r="E17" s="21">
        <v>3</v>
      </c>
      <c r="F17" s="196">
        <v>5</v>
      </c>
      <c r="G17" s="196">
        <v>6</v>
      </c>
      <c r="H17" s="447"/>
      <c r="I17" s="421"/>
      <c r="J17" s="421"/>
    </row>
    <row r="18" spans="1:10" ht="39.6">
      <c r="A18" s="422"/>
      <c r="B18" s="5" t="s">
        <v>322</v>
      </c>
      <c r="C18" s="5" t="s">
        <v>323</v>
      </c>
      <c r="D18" s="41"/>
      <c r="E18" s="41"/>
      <c r="F18" s="203"/>
      <c r="G18" s="203"/>
      <c r="H18" s="449"/>
      <c r="I18" s="421"/>
      <c r="J18" s="421"/>
    </row>
    <row r="19" spans="1:10" ht="30" customHeight="1">
      <c r="A19" s="422"/>
      <c r="B19" s="24" t="s">
        <v>324</v>
      </c>
      <c r="C19" s="73" t="s">
        <v>325</v>
      </c>
      <c r="D19" s="126"/>
      <c r="E19" s="126"/>
      <c r="F19" s="173"/>
      <c r="G19" s="173"/>
      <c r="H19" s="445" t="s">
        <v>326</v>
      </c>
      <c r="I19" s="421"/>
      <c r="J19" s="421"/>
    </row>
    <row r="20" spans="1:10">
      <c r="A20" s="422"/>
      <c r="B20" s="625"/>
      <c r="C20" s="437" t="s">
        <v>15</v>
      </c>
      <c r="D20" s="116">
        <f t="shared" ref="D20:G20" si="3">D22</f>
        <v>0</v>
      </c>
      <c r="E20" s="116">
        <f t="shared" si="3"/>
        <v>0</v>
      </c>
      <c r="F20" s="116">
        <f t="shared" si="3"/>
        <v>0</v>
      </c>
      <c r="G20" s="116">
        <f t="shared" si="3"/>
        <v>0</v>
      </c>
      <c r="H20" s="438"/>
      <c r="I20" s="421"/>
      <c r="J20" s="421"/>
    </row>
    <row r="21" spans="1:10">
      <c r="A21" s="422"/>
      <c r="B21" s="626"/>
      <c r="C21" s="446" t="s">
        <v>16</v>
      </c>
      <c r="D21" s="53"/>
      <c r="E21" s="53"/>
      <c r="F21" s="172"/>
      <c r="G21" s="172"/>
      <c r="H21" s="447"/>
      <c r="I21" s="421"/>
      <c r="J21" s="421"/>
    </row>
    <row r="22" spans="1:10" ht="26.4">
      <c r="A22" s="422"/>
      <c r="B22" s="626"/>
      <c r="C22" s="448" t="s">
        <v>17</v>
      </c>
      <c r="D22" s="21">
        <v>0</v>
      </c>
      <c r="E22" s="53">
        <v>0</v>
      </c>
      <c r="F22" s="172">
        <v>0</v>
      </c>
      <c r="G22" s="172">
        <v>0</v>
      </c>
      <c r="H22" s="447"/>
      <c r="I22" s="421"/>
      <c r="J22" s="421"/>
    </row>
    <row r="23" spans="1:10" ht="21" customHeight="1">
      <c r="A23" s="422"/>
      <c r="B23" s="24" t="s">
        <v>327</v>
      </c>
      <c r="C23" s="73" t="s">
        <v>328</v>
      </c>
      <c r="D23" s="126"/>
      <c r="E23" s="126"/>
      <c r="F23" s="173"/>
      <c r="G23" s="173"/>
      <c r="H23" s="445" t="s">
        <v>329</v>
      </c>
      <c r="I23" s="421"/>
      <c r="J23" s="421"/>
    </row>
    <row r="24" spans="1:10">
      <c r="A24" s="422"/>
      <c r="B24" s="625"/>
      <c r="C24" s="437" t="s">
        <v>15</v>
      </c>
      <c r="D24" s="116">
        <f>D26+D27</f>
        <v>1559</v>
      </c>
      <c r="E24" s="116">
        <f>E26+E27</f>
        <v>700</v>
      </c>
      <c r="F24" s="116">
        <f t="shared" ref="F24:G24" si="4">F26+F27</f>
        <v>0</v>
      </c>
      <c r="G24" s="116">
        <f t="shared" si="4"/>
        <v>0</v>
      </c>
      <c r="H24" s="116"/>
      <c r="I24" s="421"/>
      <c r="J24" s="421"/>
    </row>
    <row r="25" spans="1:10">
      <c r="A25" s="422"/>
      <c r="B25" s="626"/>
      <c r="C25" s="446" t="s">
        <v>16</v>
      </c>
      <c r="D25" s="53"/>
      <c r="E25" s="53"/>
      <c r="F25" s="172"/>
      <c r="G25" s="172"/>
      <c r="H25" s="447"/>
      <c r="I25" s="421"/>
      <c r="J25" s="421"/>
    </row>
    <row r="26" spans="1:10" ht="26.4">
      <c r="A26" s="422"/>
      <c r="B26" s="626"/>
      <c r="C26" s="448" t="s">
        <v>17</v>
      </c>
      <c r="D26" s="21">
        <v>1059</v>
      </c>
      <c r="E26" s="53">
        <v>700</v>
      </c>
      <c r="F26" s="172">
        <v>0</v>
      </c>
      <c r="G26" s="172">
        <v>0</v>
      </c>
      <c r="H26" s="447"/>
      <c r="I26" s="421"/>
      <c r="J26" s="421"/>
    </row>
    <row r="27" spans="1:10" ht="16.5" customHeight="1">
      <c r="A27" s="422"/>
      <c r="B27" s="408"/>
      <c r="C27" s="450" t="s">
        <v>25</v>
      </c>
      <c r="D27" s="35">
        <v>500</v>
      </c>
      <c r="E27" s="35">
        <v>0</v>
      </c>
      <c r="F27" s="171">
        <v>0</v>
      </c>
      <c r="G27" s="171">
        <v>0</v>
      </c>
      <c r="H27" s="451"/>
      <c r="I27" s="421"/>
      <c r="J27" s="421"/>
    </row>
    <row r="28" spans="1:10" ht="20.25" customHeight="1">
      <c r="A28" s="422"/>
      <c r="B28" s="452" t="s">
        <v>330</v>
      </c>
      <c r="C28" s="215" t="s">
        <v>331</v>
      </c>
      <c r="D28" s="126"/>
      <c r="E28" s="126"/>
      <c r="F28" s="173"/>
      <c r="G28" s="173"/>
      <c r="H28" s="445" t="s">
        <v>329</v>
      </c>
      <c r="I28" s="421"/>
      <c r="J28" s="421"/>
    </row>
    <row r="29" spans="1:10">
      <c r="A29" s="422"/>
      <c r="B29" s="408"/>
      <c r="C29" s="437" t="s">
        <v>15</v>
      </c>
      <c r="D29" s="116">
        <v>0</v>
      </c>
      <c r="E29" s="116">
        <f>E31+E32</f>
        <v>580</v>
      </c>
      <c r="F29" s="116">
        <f t="shared" ref="F29:G29" si="5">F31+F32</f>
        <v>500</v>
      </c>
      <c r="G29" s="116">
        <f t="shared" si="5"/>
        <v>500</v>
      </c>
      <c r="H29" s="438"/>
      <c r="I29" s="421"/>
      <c r="J29" s="421"/>
    </row>
    <row r="30" spans="1:10">
      <c r="A30" s="422"/>
      <c r="B30" s="408"/>
      <c r="C30" s="443" t="s">
        <v>16</v>
      </c>
      <c r="D30" s="21"/>
      <c r="E30" s="21"/>
      <c r="F30" s="196"/>
      <c r="G30" s="196"/>
      <c r="H30" s="444"/>
      <c r="I30" s="421"/>
      <c r="J30" s="421"/>
    </row>
    <row r="31" spans="1:10" ht="26.4">
      <c r="A31" s="422"/>
      <c r="B31" s="408"/>
      <c r="C31" s="443" t="s">
        <v>17</v>
      </c>
      <c r="D31" s="21">
        <v>0</v>
      </c>
      <c r="E31" s="21">
        <v>80</v>
      </c>
      <c r="F31" s="196">
        <v>500</v>
      </c>
      <c r="G31" s="196">
        <v>500</v>
      </c>
      <c r="H31" s="444"/>
      <c r="I31" s="421"/>
      <c r="J31" s="421"/>
    </row>
    <row r="32" spans="1:10" ht="18.75" customHeight="1">
      <c r="A32" s="422"/>
      <c r="B32" s="408"/>
      <c r="C32" s="450" t="s">
        <v>25</v>
      </c>
      <c r="D32" s="35">
        <v>0</v>
      </c>
      <c r="E32" s="35">
        <v>500</v>
      </c>
      <c r="F32" s="171">
        <v>0</v>
      </c>
      <c r="G32" s="171">
        <v>0</v>
      </c>
      <c r="H32" s="451"/>
      <c r="I32" s="421"/>
      <c r="J32" s="421"/>
    </row>
    <row r="33" spans="1:11" ht="20.25" customHeight="1">
      <c r="A33" s="422"/>
      <c r="B33" s="24" t="s">
        <v>332</v>
      </c>
      <c r="C33" s="73" t="s">
        <v>333</v>
      </c>
      <c r="D33" s="126"/>
      <c r="E33" s="126"/>
      <c r="F33" s="173"/>
      <c r="G33" s="173"/>
      <c r="H33" s="445" t="s">
        <v>329</v>
      </c>
      <c r="I33" s="421"/>
      <c r="J33" s="421"/>
    </row>
    <row r="34" spans="1:11">
      <c r="A34" s="422"/>
      <c r="B34" s="625"/>
      <c r="C34" s="437" t="s">
        <v>15</v>
      </c>
      <c r="D34" s="116">
        <f t="shared" ref="D34:G34" si="6">D36+D37</f>
        <v>152.9</v>
      </c>
      <c r="E34" s="116">
        <f t="shared" si="6"/>
        <v>0</v>
      </c>
      <c r="F34" s="116">
        <f t="shared" si="6"/>
        <v>327</v>
      </c>
      <c r="G34" s="116">
        <f t="shared" si="6"/>
        <v>50</v>
      </c>
      <c r="H34" s="438"/>
      <c r="I34" s="421"/>
      <c r="J34" s="421"/>
    </row>
    <row r="35" spans="1:11">
      <c r="A35" s="422"/>
      <c r="B35" s="626"/>
      <c r="C35" s="446" t="s">
        <v>16</v>
      </c>
      <c r="D35" s="53"/>
      <c r="E35" s="53"/>
      <c r="F35" s="172"/>
      <c r="G35" s="172"/>
      <c r="H35" s="447"/>
      <c r="I35" s="421"/>
      <c r="J35" s="421"/>
    </row>
    <row r="36" spans="1:11" ht="26.4">
      <c r="A36" s="422"/>
      <c r="B36" s="626"/>
      <c r="C36" s="448" t="s">
        <v>17</v>
      </c>
      <c r="D36" s="53">
        <v>152.9</v>
      </c>
      <c r="E36" s="53">
        <v>0</v>
      </c>
      <c r="F36" s="172">
        <v>327</v>
      </c>
      <c r="G36" s="172">
        <v>50</v>
      </c>
      <c r="H36" s="447"/>
      <c r="I36" s="421"/>
      <c r="J36" s="421"/>
    </row>
    <row r="37" spans="1:11" ht="24" customHeight="1">
      <c r="A37" s="422"/>
      <c r="B37" s="408"/>
      <c r="C37" s="450" t="s">
        <v>25</v>
      </c>
      <c r="D37" s="35">
        <v>0</v>
      </c>
      <c r="E37" s="453">
        <v>0</v>
      </c>
      <c r="F37" s="171">
        <v>0</v>
      </c>
      <c r="G37" s="171">
        <v>0</v>
      </c>
      <c r="H37" s="451"/>
      <c r="I37" s="421"/>
      <c r="J37" s="421"/>
    </row>
    <row r="38" spans="1:11" ht="26.4">
      <c r="A38" s="422"/>
      <c r="B38" s="24" t="s">
        <v>334</v>
      </c>
      <c r="C38" s="454" t="s">
        <v>335</v>
      </c>
      <c r="D38" s="126"/>
      <c r="E38" s="126"/>
      <c r="F38" s="173"/>
      <c r="G38" s="173"/>
      <c r="H38" s="445" t="s">
        <v>326</v>
      </c>
      <c r="I38" s="421"/>
      <c r="J38" s="421"/>
    </row>
    <row r="39" spans="1:11">
      <c r="A39" s="422"/>
      <c r="B39" s="621"/>
      <c r="C39" s="437" t="s">
        <v>15</v>
      </c>
      <c r="D39" s="116">
        <f t="shared" ref="D39:G39" si="7">D41</f>
        <v>0</v>
      </c>
      <c r="E39" s="116">
        <f t="shared" si="7"/>
        <v>0</v>
      </c>
      <c r="F39" s="116">
        <f t="shared" si="7"/>
        <v>0</v>
      </c>
      <c r="G39" s="116">
        <f t="shared" si="7"/>
        <v>0</v>
      </c>
      <c r="H39" s="438"/>
      <c r="I39" s="421"/>
      <c r="J39" s="421"/>
    </row>
    <row r="40" spans="1:11">
      <c r="A40" s="422"/>
      <c r="B40" s="622"/>
      <c r="C40" s="446" t="s">
        <v>16</v>
      </c>
      <c r="D40" s="53"/>
      <c r="E40" s="53"/>
      <c r="F40" s="172"/>
      <c r="G40" s="172"/>
      <c r="H40" s="447"/>
      <c r="I40" s="421"/>
      <c r="J40" s="421"/>
    </row>
    <row r="41" spans="1:11" ht="28.5" customHeight="1">
      <c r="A41" s="422"/>
      <c r="B41" s="623"/>
      <c r="C41" s="448" t="s">
        <v>17</v>
      </c>
      <c r="D41" s="53">
        <v>0</v>
      </c>
      <c r="E41" s="53">
        <v>0</v>
      </c>
      <c r="F41" s="172">
        <v>0</v>
      </c>
      <c r="G41" s="172">
        <v>0</v>
      </c>
      <c r="H41" s="447"/>
      <c r="I41" s="421"/>
      <c r="J41" s="421"/>
    </row>
    <row r="42" spans="1:11" ht="26.4">
      <c r="A42" s="422"/>
      <c r="B42" s="24" t="s">
        <v>336</v>
      </c>
      <c r="C42" s="454" t="s">
        <v>337</v>
      </c>
      <c r="D42" s="126"/>
      <c r="E42" s="126"/>
      <c r="F42" s="173"/>
      <c r="G42" s="173"/>
      <c r="H42" s="445" t="s">
        <v>326</v>
      </c>
      <c r="I42" s="421"/>
      <c r="J42" s="421"/>
    </row>
    <row r="43" spans="1:11">
      <c r="A43" s="422"/>
      <c r="B43" s="621"/>
      <c r="C43" s="437" t="s">
        <v>15</v>
      </c>
      <c r="D43" s="116">
        <f t="shared" ref="D43:G43" si="8">D45</f>
        <v>4</v>
      </c>
      <c r="E43" s="116">
        <f t="shared" si="8"/>
        <v>5</v>
      </c>
      <c r="F43" s="116">
        <f t="shared" si="8"/>
        <v>6</v>
      </c>
      <c r="G43" s="116">
        <f t="shared" si="8"/>
        <v>6.6</v>
      </c>
      <c r="H43" s="438"/>
      <c r="I43" s="421"/>
      <c r="J43" s="421"/>
    </row>
    <row r="44" spans="1:11">
      <c r="A44" s="422"/>
      <c r="B44" s="622"/>
      <c r="C44" s="446" t="s">
        <v>16</v>
      </c>
      <c r="D44" s="53"/>
      <c r="E44" s="53"/>
      <c r="F44" s="172"/>
      <c r="G44" s="172"/>
      <c r="H44" s="447"/>
      <c r="I44" s="421"/>
      <c r="J44" s="421"/>
    </row>
    <row r="45" spans="1:11" ht="28.5" customHeight="1">
      <c r="A45" s="422"/>
      <c r="B45" s="623"/>
      <c r="C45" s="448" t="s">
        <v>17</v>
      </c>
      <c r="D45" s="21">
        <v>4</v>
      </c>
      <c r="E45" s="21">
        <v>5</v>
      </c>
      <c r="F45" s="196">
        <v>6</v>
      </c>
      <c r="G45" s="196">
        <v>6.6</v>
      </c>
      <c r="H45" s="447"/>
      <c r="I45" s="421"/>
      <c r="J45" s="421"/>
    </row>
    <row r="46" spans="1:11" ht="12.75" customHeight="1">
      <c r="A46" s="422"/>
      <c r="B46" s="24" t="s">
        <v>338</v>
      </c>
      <c r="C46" s="454" t="s">
        <v>339</v>
      </c>
      <c r="D46" s="126"/>
      <c r="E46" s="126"/>
      <c r="F46" s="173"/>
      <c r="G46" s="173"/>
      <c r="H46" s="445" t="s">
        <v>340</v>
      </c>
      <c r="I46" s="421"/>
      <c r="J46" s="421"/>
      <c r="K46" s="419"/>
    </row>
    <row r="47" spans="1:11" ht="18" customHeight="1">
      <c r="A47" s="422"/>
      <c r="B47" s="621"/>
      <c r="C47" s="437" t="s">
        <v>15</v>
      </c>
      <c r="D47" s="116">
        <v>25</v>
      </c>
      <c r="E47" s="116">
        <f t="shared" ref="E47:G47" si="9">E49</f>
        <v>50</v>
      </c>
      <c r="F47" s="116">
        <f t="shared" si="9"/>
        <v>188.5</v>
      </c>
      <c r="G47" s="116">
        <f t="shared" si="9"/>
        <v>200</v>
      </c>
      <c r="H47" s="438"/>
      <c r="I47" s="421"/>
      <c r="J47" s="421"/>
    </row>
    <row r="48" spans="1:11">
      <c r="A48" s="422"/>
      <c r="B48" s="622"/>
      <c r="C48" s="446" t="s">
        <v>16</v>
      </c>
      <c r="D48" s="53"/>
      <c r="E48" s="53"/>
      <c r="F48" s="172"/>
      <c r="G48" s="172"/>
      <c r="H48" s="447"/>
      <c r="I48" s="421"/>
      <c r="J48" s="421"/>
    </row>
    <row r="49" spans="1:10" ht="29.4" customHeight="1">
      <c r="A49" s="422"/>
      <c r="B49" s="623"/>
      <c r="C49" s="448" t="s">
        <v>17</v>
      </c>
      <c r="D49" s="21">
        <v>25</v>
      </c>
      <c r="E49" s="21">
        <v>50</v>
      </c>
      <c r="F49" s="196">
        <v>188.5</v>
      </c>
      <c r="G49" s="196">
        <v>200</v>
      </c>
      <c r="H49" s="447"/>
      <c r="I49" s="421"/>
      <c r="J49" s="421"/>
    </row>
    <row r="50" spans="1:10" ht="12.75" customHeight="1">
      <c r="A50" s="422"/>
      <c r="B50" s="24" t="s">
        <v>341</v>
      </c>
      <c r="C50" s="454" t="s">
        <v>342</v>
      </c>
      <c r="D50" s="126"/>
      <c r="E50" s="126"/>
      <c r="F50" s="173"/>
      <c r="G50" s="173"/>
      <c r="H50" s="445" t="s">
        <v>343</v>
      </c>
      <c r="I50" s="421"/>
      <c r="J50" s="421"/>
    </row>
    <row r="51" spans="1:10">
      <c r="A51" s="422"/>
      <c r="B51" s="621"/>
      <c r="C51" s="437" t="s">
        <v>15</v>
      </c>
      <c r="D51" s="116">
        <f t="shared" ref="D51" si="10">D53</f>
        <v>415</v>
      </c>
      <c r="E51" s="116">
        <f>E53</f>
        <v>20</v>
      </c>
      <c r="F51" s="116">
        <f t="shared" ref="F51:G51" si="11">F53</f>
        <v>897</v>
      </c>
      <c r="G51" s="116">
        <f t="shared" si="11"/>
        <v>500</v>
      </c>
      <c r="H51" s="438"/>
      <c r="I51" s="421"/>
      <c r="J51" s="421"/>
    </row>
    <row r="52" spans="1:10">
      <c r="A52" s="422"/>
      <c r="B52" s="622"/>
      <c r="C52" s="446" t="s">
        <v>16</v>
      </c>
      <c r="D52" s="53"/>
      <c r="E52" s="137"/>
      <c r="F52" s="441"/>
      <c r="G52" s="441"/>
      <c r="H52" s="447"/>
      <c r="I52" s="421"/>
      <c r="J52" s="421"/>
    </row>
    <row r="53" spans="1:10" ht="30.75" customHeight="1">
      <c r="A53" s="422"/>
      <c r="B53" s="623"/>
      <c r="C53" s="448" t="s">
        <v>17</v>
      </c>
      <c r="D53" s="21">
        <v>415</v>
      </c>
      <c r="E53" s="21">
        <v>20</v>
      </c>
      <c r="F53" s="196">
        <v>897</v>
      </c>
      <c r="G53" s="196">
        <v>500</v>
      </c>
      <c r="H53" s="447"/>
      <c r="I53" s="421"/>
      <c r="J53" s="421"/>
    </row>
    <row r="54" spans="1:10" ht="12.75" customHeight="1">
      <c r="A54" s="422"/>
      <c r="B54" s="24" t="s">
        <v>344</v>
      </c>
      <c r="C54" s="454" t="s">
        <v>345</v>
      </c>
      <c r="D54" s="126"/>
      <c r="E54" s="126"/>
      <c r="F54" s="173"/>
      <c r="G54" s="173"/>
      <c r="H54" s="445" t="s">
        <v>343</v>
      </c>
      <c r="I54" s="421"/>
      <c r="J54" s="421"/>
    </row>
    <row r="55" spans="1:10">
      <c r="A55" s="422"/>
      <c r="B55" s="621"/>
      <c r="C55" s="437" t="s">
        <v>15</v>
      </c>
      <c r="D55" s="116">
        <f t="shared" ref="D55" si="12">D57</f>
        <v>0</v>
      </c>
      <c r="E55" s="455">
        <f>E57</f>
        <v>0</v>
      </c>
      <c r="F55" s="455">
        <f t="shared" ref="F55:G55" si="13">F57</f>
        <v>30</v>
      </c>
      <c r="G55" s="455">
        <f t="shared" si="13"/>
        <v>30</v>
      </c>
      <c r="H55" s="438"/>
      <c r="I55" s="421"/>
      <c r="J55" s="421"/>
    </row>
    <row r="56" spans="1:10">
      <c r="A56" s="422"/>
      <c r="B56" s="622"/>
      <c r="C56" s="446" t="s">
        <v>16</v>
      </c>
      <c r="D56" s="53"/>
      <c r="E56" s="137"/>
      <c r="F56" s="441"/>
      <c r="G56" s="441"/>
      <c r="H56" s="447"/>
      <c r="I56" s="421"/>
      <c r="J56" s="421"/>
    </row>
    <row r="57" spans="1:10" ht="28.5" customHeight="1">
      <c r="A57" s="422"/>
      <c r="B57" s="623"/>
      <c r="C57" s="448" t="s">
        <v>17</v>
      </c>
      <c r="D57" s="21">
        <v>0</v>
      </c>
      <c r="E57" s="21">
        <v>0</v>
      </c>
      <c r="F57" s="196">
        <v>30</v>
      </c>
      <c r="G57" s="196">
        <v>30</v>
      </c>
      <c r="H57" s="447"/>
      <c r="I57" s="421"/>
      <c r="J57" s="421"/>
    </row>
    <row r="58" spans="1:10" ht="18.75" customHeight="1">
      <c r="A58" s="422"/>
      <c r="B58" s="24" t="s">
        <v>346</v>
      </c>
      <c r="C58" s="454" t="s">
        <v>347</v>
      </c>
      <c r="D58" s="126"/>
      <c r="E58" s="126"/>
      <c r="F58" s="173"/>
      <c r="G58" s="173"/>
      <c r="H58" s="445" t="s">
        <v>348</v>
      </c>
      <c r="I58" s="421"/>
      <c r="J58" s="421"/>
    </row>
    <row r="59" spans="1:10">
      <c r="A59" s="422"/>
      <c r="B59" s="621"/>
      <c r="C59" s="437" t="s">
        <v>15</v>
      </c>
      <c r="D59" s="116">
        <f t="shared" ref="D59:G59" si="14">D61</f>
        <v>0</v>
      </c>
      <c r="E59" s="116">
        <f t="shared" si="14"/>
        <v>0</v>
      </c>
      <c r="F59" s="116">
        <f t="shared" si="14"/>
        <v>2</v>
      </c>
      <c r="G59" s="116">
        <f t="shared" si="14"/>
        <v>2</v>
      </c>
      <c r="H59" s="438"/>
      <c r="I59" s="421"/>
      <c r="J59" s="421"/>
    </row>
    <row r="60" spans="1:10">
      <c r="A60" s="422"/>
      <c r="B60" s="622"/>
      <c r="C60" s="446" t="s">
        <v>16</v>
      </c>
      <c r="D60" s="53"/>
      <c r="E60" s="137"/>
      <c r="F60" s="441"/>
      <c r="G60" s="441"/>
      <c r="H60" s="447"/>
      <c r="I60" s="421"/>
      <c r="J60" s="421"/>
    </row>
    <row r="61" spans="1:10" ht="26.4">
      <c r="A61" s="422"/>
      <c r="B61" s="623"/>
      <c r="C61" s="448" t="s">
        <v>17</v>
      </c>
      <c r="D61" s="21">
        <v>0</v>
      </c>
      <c r="E61" s="21">
        <v>0</v>
      </c>
      <c r="F61" s="196">
        <v>2</v>
      </c>
      <c r="G61" s="196">
        <v>2</v>
      </c>
      <c r="H61" s="447"/>
      <c r="I61" s="421"/>
      <c r="J61" s="421"/>
    </row>
    <row r="62" spans="1:10" ht="12.75" customHeight="1">
      <c r="A62" s="422"/>
      <c r="B62" s="24" t="s">
        <v>349</v>
      </c>
      <c r="C62" s="454" t="s">
        <v>350</v>
      </c>
      <c r="D62" s="126"/>
      <c r="E62" s="126"/>
      <c r="F62" s="173"/>
      <c r="G62" s="173"/>
      <c r="H62" s="445" t="s">
        <v>317</v>
      </c>
      <c r="I62" s="421"/>
      <c r="J62" s="421"/>
    </row>
    <row r="63" spans="1:10">
      <c r="A63" s="422"/>
      <c r="B63" s="638"/>
      <c r="C63" s="437" t="s">
        <v>15</v>
      </c>
      <c r="D63" s="116">
        <v>2.1</v>
      </c>
      <c r="E63" s="116">
        <f>E65</f>
        <v>2.2999999999999998</v>
      </c>
      <c r="F63" s="116">
        <f t="shared" ref="F63:G63" si="15">F65</f>
        <v>5.5</v>
      </c>
      <c r="G63" s="116">
        <f t="shared" si="15"/>
        <v>6.3</v>
      </c>
      <c r="H63" s="438"/>
      <c r="I63" s="421"/>
      <c r="J63" s="421"/>
    </row>
    <row r="64" spans="1:10">
      <c r="A64" s="422"/>
      <c r="B64" s="639"/>
      <c r="C64" s="446" t="s">
        <v>16</v>
      </c>
      <c r="D64" s="53"/>
      <c r="E64" s="137"/>
      <c r="F64" s="441"/>
      <c r="G64" s="441"/>
      <c r="H64" s="447"/>
      <c r="I64" s="421"/>
      <c r="J64" s="421"/>
    </row>
    <row r="65" spans="1:10" ht="30" customHeight="1">
      <c r="A65" s="422"/>
      <c r="B65" s="640"/>
      <c r="C65" s="448" t="s">
        <v>17</v>
      </c>
      <c r="D65" s="21">
        <v>2.1</v>
      </c>
      <c r="E65" s="21">
        <v>2.2999999999999998</v>
      </c>
      <c r="F65" s="196">
        <v>5.5</v>
      </c>
      <c r="G65" s="196">
        <v>6.3</v>
      </c>
      <c r="H65" s="447"/>
      <c r="I65" s="421"/>
      <c r="J65" s="421"/>
    </row>
    <row r="66" spans="1:10" ht="29.25" customHeight="1">
      <c r="A66" s="422"/>
      <c r="B66" s="24" t="s">
        <v>351</v>
      </c>
      <c r="C66" s="454" t="s">
        <v>352</v>
      </c>
      <c r="D66" s="126"/>
      <c r="E66" s="126"/>
      <c r="F66" s="173"/>
      <c r="G66" s="173"/>
      <c r="H66" s="445" t="s">
        <v>329</v>
      </c>
      <c r="I66" s="421"/>
      <c r="J66" s="421"/>
    </row>
    <row r="67" spans="1:10">
      <c r="A67" s="422"/>
      <c r="B67" s="621"/>
      <c r="C67" s="437" t="s">
        <v>15</v>
      </c>
      <c r="D67" s="116">
        <f t="shared" ref="D67:G67" si="16">D69</f>
        <v>0</v>
      </c>
      <c r="E67" s="116">
        <f t="shared" si="16"/>
        <v>0</v>
      </c>
      <c r="F67" s="116">
        <f t="shared" si="16"/>
        <v>0</v>
      </c>
      <c r="G67" s="116">
        <f t="shared" si="16"/>
        <v>0</v>
      </c>
      <c r="H67" s="438"/>
      <c r="I67" s="421"/>
      <c r="J67" s="421"/>
    </row>
    <row r="68" spans="1:10">
      <c r="A68" s="422"/>
      <c r="B68" s="622"/>
      <c r="C68" s="446" t="s">
        <v>16</v>
      </c>
      <c r="D68" s="53"/>
      <c r="E68" s="137"/>
      <c r="F68" s="441"/>
      <c r="G68" s="441"/>
      <c r="H68" s="447"/>
      <c r="I68" s="421"/>
      <c r="J68" s="421"/>
    </row>
    <row r="69" spans="1:10" ht="26.4">
      <c r="A69" s="422"/>
      <c r="B69" s="623"/>
      <c r="C69" s="448" t="s">
        <v>17</v>
      </c>
      <c r="D69" s="21">
        <v>0</v>
      </c>
      <c r="E69" s="21">
        <v>0</v>
      </c>
      <c r="F69" s="196">
        <v>0</v>
      </c>
      <c r="G69" s="196">
        <v>0</v>
      </c>
      <c r="H69" s="447"/>
      <c r="I69" s="421"/>
      <c r="J69" s="421"/>
    </row>
    <row r="70" spans="1:10" ht="32.25" customHeight="1">
      <c r="A70" s="422"/>
      <c r="B70" s="5" t="s">
        <v>353</v>
      </c>
      <c r="C70" s="456" t="s">
        <v>354</v>
      </c>
      <c r="D70" s="41"/>
      <c r="E70" s="41"/>
      <c r="F70" s="203"/>
      <c r="G70" s="203"/>
      <c r="H70" s="449"/>
      <c r="I70" s="421"/>
      <c r="J70" s="421"/>
    </row>
    <row r="71" spans="1:10" ht="39.6">
      <c r="A71" s="422"/>
      <c r="B71" s="24" t="s">
        <v>355</v>
      </c>
      <c r="C71" s="73" t="s">
        <v>356</v>
      </c>
      <c r="D71" s="126"/>
      <c r="E71" s="126"/>
      <c r="F71" s="173"/>
      <c r="G71" s="173"/>
      <c r="H71" s="445"/>
      <c r="I71" s="421"/>
      <c r="J71" s="421"/>
    </row>
    <row r="72" spans="1:10">
      <c r="A72" s="422"/>
      <c r="B72" s="642"/>
      <c r="C72" s="437" t="s">
        <v>15</v>
      </c>
      <c r="D72" s="116">
        <v>16</v>
      </c>
      <c r="E72" s="116">
        <f>E74</f>
        <v>16</v>
      </c>
      <c r="F72" s="116">
        <f t="shared" ref="F72:G72" si="17">F74</f>
        <v>19</v>
      </c>
      <c r="G72" s="116">
        <f t="shared" si="17"/>
        <v>20</v>
      </c>
      <c r="H72" s="438"/>
      <c r="I72" s="421"/>
      <c r="J72" s="421"/>
    </row>
    <row r="73" spans="1:10">
      <c r="A73" s="422"/>
      <c r="B73" s="642"/>
      <c r="C73" s="446" t="s">
        <v>16</v>
      </c>
      <c r="D73" s="53"/>
      <c r="E73" s="53"/>
      <c r="F73" s="172"/>
      <c r="G73" s="172"/>
      <c r="H73" s="447"/>
      <c r="I73" s="421"/>
      <c r="J73" s="421"/>
    </row>
    <row r="74" spans="1:10" ht="26.4">
      <c r="A74" s="422"/>
      <c r="B74" s="642"/>
      <c r="C74" s="448" t="s">
        <v>17</v>
      </c>
      <c r="D74" s="53">
        <v>16</v>
      </c>
      <c r="E74" s="53">
        <v>16</v>
      </c>
      <c r="F74" s="172">
        <v>19</v>
      </c>
      <c r="G74" s="172">
        <v>20</v>
      </c>
      <c r="H74" s="447"/>
      <c r="I74" s="421"/>
      <c r="J74" s="421"/>
    </row>
    <row r="75" spans="1:10" ht="26.25" customHeight="1">
      <c r="A75" s="422"/>
      <c r="B75" s="152" t="s">
        <v>357</v>
      </c>
      <c r="C75" s="73" t="s">
        <v>358</v>
      </c>
      <c r="D75" s="75"/>
      <c r="E75" s="75"/>
      <c r="F75" s="208"/>
      <c r="G75" s="208"/>
      <c r="H75" s="457"/>
      <c r="I75" s="421"/>
      <c r="J75" s="421"/>
    </row>
    <row r="76" spans="1:10">
      <c r="A76" s="422"/>
      <c r="B76" s="621"/>
      <c r="C76" s="437" t="s">
        <v>15</v>
      </c>
      <c r="D76" s="116">
        <f t="shared" ref="D76:G76" si="18">D78+D79</f>
        <v>1982</v>
      </c>
      <c r="E76" s="116">
        <f t="shared" si="18"/>
        <v>100</v>
      </c>
      <c r="F76" s="116">
        <f t="shared" si="18"/>
        <v>0</v>
      </c>
      <c r="G76" s="116">
        <f t="shared" si="18"/>
        <v>0</v>
      </c>
      <c r="H76" s="431"/>
      <c r="I76" s="421"/>
      <c r="J76" s="421"/>
    </row>
    <row r="77" spans="1:10">
      <c r="A77" s="422"/>
      <c r="B77" s="622"/>
      <c r="C77" s="446" t="s">
        <v>16</v>
      </c>
      <c r="D77" s="159"/>
      <c r="E77" s="159"/>
      <c r="F77" s="207"/>
      <c r="G77" s="207"/>
      <c r="H77" s="458"/>
      <c r="I77" s="421"/>
      <c r="J77" s="421"/>
    </row>
    <row r="78" spans="1:10" ht="26.4">
      <c r="A78" s="422"/>
      <c r="B78" s="622"/>
      <c r="C78" s="448" t="s">
        <v>17</v>
      </c>
      <c r="D78" s="459">
        <v>1000</v>
      </c>
      <c r="E78" s="159">
        <v>0</v>
      </c>
      <c r="F78" s="207">
        <v>0</v>
      </c>
      <c r="G78" s="207">
        <v>0</v>
      </c>
      <c r="H78" s="458"/>
      <c r="I78" s="421"/>
      <c r="J78" s="421"/>
    </row>
    <row r="79" spans="1:10" ht="15" customHeight="1">
      <c r="A79" s="422"/>
      <c r="B79" s="623"/>
      <c r="C79" s="450" t="s">
        <v>25</v>
      </c>
      <c r="D79" s="35">
        <v>982</v>
      </c>
      <c r="E79" s="35">
        <v>100</v>
      </c>
      <c r="F79" s="171">
        <v>0</v>
      </c>
      <c r="G79" s="171">
        <v>0</v>
      </c>
      <c r="H79" s="451"/>
      <c r="I79" s="421"/>
      <c r="J79" s="421"/>
    </row>
    <row r="80" spans="1:10" ht="15" customHeight="1">
      <c r="A80" s="422"/>
      <c r="B80" s="24" t="s">
        <v>359</v>
      </c>
      <c r="C80" s="73" t="s">
        <v>360</v>
      </c>
      <c r="D80" s="75"/>
      <c r="E80" s="75"/>
      <c r="F80" s="208"/>
      <c r="G80" s="208"/>
      <c r="H80" s="457"/>
      <c r="I80" s="421"/>
      <c r="J80" s="421"/>
    </row>
    <row r="81" spans="1:10">
      <c r="A81" s="422"/>
      <c r="B81" s="625"/>
      <c r="C81" s="437" t="s">
        <v>15</v>
      </c>
      <c r="D81" s="116">
        <v>10</v>
      </c>
      <c r="E81" s="116">
        <f>E83</f>
        <v>9</v>
      </c>
      <c r="F81" s="116">
        <f t="shared" ref="F81:G81" si="19">F83</f>
        <v>20</v>
      </c>
      <c r="G81" s="116">
        <f t="shared" si="19"/>
        <v>22</v>
      </c>
      <c r="H81" s="431"/>
      <c r="I81" s="421"/>
      <c r="J81" s="421"/>
    </row>
    <row r="82" spans="1:10">
      <c r="A82" s="422"/>
      <c r="B82" s="626"/>
      <c r="C82" s="446" t="s">
        <v>16</v>
      </c>
      <c r="D82" s="159"/>
      <c r="E82" s="159"/>
      <c r="F82" s="207"/>
      <c r="G82" s="207"/>
      <c r="H82" s="458"/>
      <c r="I82" s="421"/>
      <c r="J82" s="421"/>
    </row>
    <row r="83" spans="1:10" ht="26.4">
      <c r="A83" s="422"/>
      <c r="B83" s="626"/>
      <c r="C83" s="448" t="s">
        <v>17</v>
      </c>
      <c r="D83" s="159">
        <v>10</v>
      </c>
      <c r="E83" s="159">
        <v>9</v>
      </c>
      <c r="F83" s="207">
        <v>20</v>
      </c>
      <c r="G83" s="207">
        <v>22</v>
      </c>
      <c r="H83" s="458"/>
      <c r="I83" s="421"/>
      <c r="J83" s="421"/>
    </row>
    <row r="84" spans="1:10" ht="15" customHeight="1">
      <c r="A84" s="422"/>
      <c r="B84" s="24" t="s">
        <v>361</v>
      </c>
      <c r="C84" s="73" t="s">
        <v>362</v>
      </c>
      <c r="D84" s="75"/>
      <c r="E84" s="75"/>
      <c r="F84" s="208"/>
      <c r="G84" s="208"/>
      <c r="H84" s="457"/>
      <c r="I84" s="421"/>
      <c r="J84" s="421"/>
    </row>
    <row r="85" spans="1:10">
      <c r="A85" s="422"/>
      <c r="B85" s="625"/>
      <c r="C85" s="437" t="s">
        <v>15</v>
      </c>
      <c r="D85" s="116">
        <v>3</v>
      </c>
      <c r="E85" s="116">
        <f t="shared" ref="E85:G85" si="20">E87</f>
        <v>3</v>
      </c>
      <c r="F85" s="116">
        <f t="shared" si="20"/>
        <v>6</v>
      </c>
      <c r="G85" s="116">
        <f t="shared" si="20"/>
        <v>6</v>
      </c>
      <c r="H85" s="431"/>
      <c r="I85" s="421"/>
      <c r="J85" s="421"/>
    </row>
    <row r="86" spans="1:10">
      <c r="A86" s="422"/>
      <c r="B86" s="626"/>
      <c r="C86" s="446" t="s">
        <v>16</v>
      </c>
      <c r="D86" s="159"/>
      <c r="E86" s="159"/>
      <c r="F86" s="207"/>
      <c r="G86" s="207"/>
      <c r="H86" s="458"/>
      <c r="I86" s="421"/>
      <c r="J86" s="421"/>
    </row>
    <row r="87" spans="1:10" ht="26.4">
      <c r="A87" s="422"/>
      <c r="B87" s="626"/>
      <c r="C87" s="448" t="s">
        <v>17</v>
      </c>
      <c r="D87" s="53">
        <v>3</v>
      </c>
      <c r="E87" s="53">
        <v>3</v>
      </c>
      <c r="F87" s="172">
        <v>6</v>
      </c>
      <c r="G87" s="172">
        <v>6</v>
      </c>
      <c r="H87" s="458"/>
      <c r="I87" s="421"/>
      <c r="J87" s="421"/>
    </row>
    <row r="88" spans="1:10" ht="15" customHeight="1">
      <c r="A88" s="422"/>
      <c r="B88" s="24" t="s">
        <v>363</v>
      </c>
      <c r="C88" s="73" t="s">
        <v>364</v>
      </c>
      <c r="D88" s="75"/>
      <c r="E88" s="75"/>
      <c r="F88" s="208"/>
      <c r="G88" s="208"/>
      <c r="H88" s="457"/>
      <c r="I88" s="421"/>
      <c r="J88" s="421"/>
    </row>
    <row r="89" spans="1:10">
      <c r="A89" s="422"/>
      <c r="B89" s="625"/>
      <c r="C89" s="437" t="s">
        <v>15</v>
      </c>
      <c r="D89" s="116">
        <f t="shared" ref="D89:G89" si="21">D91</f>
        <v>455</v>
      </c>
      <c r="E89" s="116">
        <f t="shared" si="21"/>
        <v>40</v>
      </c>
      <c r="F89" s="116">
        <f t="shared" si="21"/>
        <v>300</v>
      </c>
      <c r="G89" s="116">
        <f t="shared" si="21"/>
        <v>200</v>
      </c>
      <c r="H89" s="431"/>
      <c r="I89" s="421"/>
      <c r="J89" s="421"/>
    </row>
    <row r="90" spans="1:10">
      <c r="A90" s="422"/>
      <c r="B90" s="626"/>
      <c r="C90" s="446" t="s">
        <v>16</v>
      </c>
      <c r="D90" s="159"/>
      <c r="E90" s="460"/>
      <c r="F90" s="461"/>
      <c r="G90" s="461"/>
      <c r="H90" s="458"/>
      <c r="I90" s="421"/>
      <c r="J90" s="421"/>
    </row>
    <row r="91" spans="1:10" ht="26.4">
      <c r="A91" s="422"/>
      <c r="B91" s="626"/>
      <c r="C91" s="448" t="s">
        <v>17</v>
      </c>
      <c r="D91" s="53">
        <v>455</v>
      </c>
      <c r="E91" s="53">
        <v>40</v>
      </c>
      <c r="F91" s="196">
        <v>300</v>
      </c>
      <c r="G91" s="196">
        <v>200</v>
      </c>
      <c r="H91" s="458"/>
      <c r="I91" s="421"/>
      <c r="J91" s="421"/>
    </row>
    <row r="92" spans="1:10" ht="26.4">
      <c r="A92" s="422"/>
      <c r="B92" s="24" t="s">
        <v>365</v>
      </c>
      <c r="C92" s="129" t="s">
        <v>366</v>
      </c>
      <c r="D92" s="75"/>
      <c r="E92" s="75"/>
      <c r="F92" s="208"/>
      <c r="G92" s="208"/>
      <c r="H92" s="457"/>
      <c r="I92" s="421"/>
      <c r="J92" s="421"/>
    </row>
    <row r="93" spans="1:10">
      <c r="A93" s="422"/>
      <c r="B93" s="625"/>
      <c r="C93" s="437" t="s">
        <v>15</v>
      </c>
      <c r="D93" s="116">
        <v>7</v>
      </c>
      <c r="E93" s="116">
        <f t="shared" ref="E93:G93" si="22">E95</f>
        <v>5</v>
      </c>
      <c r="F93" s="116">
        <f t="shared" si="22"/>
        <v>5</v>
      </c>
      <c r="G93" s="116">
        <f t="shared" si="22"/>
        <v>5</v>
      </c>
      <c r="H93" s="462"/>
      <c r="I93" s="421"/>
      <c r="J93" s="421"/>
    </row>
    <row r="94" spans="1:10">
      <c r="A94" s="422"/>
      <c r="B94" s="626"/>
      <c r="C94" s="446" t="s">
        <v>16</v>
      </c>
      <c r="D94" s="159"/>
      <c r="E94" s="159"/>
      <c r="F94" s="207"/>
      <c r="G94" s="207"/>
      <c r="H94" s="458"/>
      <c r="I94" s="421"/>
      <c r="J94" s="421"/>
    </row>
    <row r="95" spans="1:10" ht="21" customHeight="1">
      <c r="A95" s="422"/>
      <c r="B95" s="626"/>
      <c r="C95" s="448" t="s">
        <v>17</v>
      </c>
      <c r="D95" s="21">
        <v>7</v>
      </c>
      <c r="E95" s="21">
        <v>5</v>
      </c>
      <c r="F95" s="196">
        <v>5</v>
      </c>
      <c r="G95" s="196">
        <v>5</v>
      </c>
      <c r="H95" s="463"/>
      <c r="I95" s="464"/>
      <c r="J95" s="421"/>
    </row>
    <row r="96" spans="1:10" ht="20.25" customHeight="1">
      <c r="A96" s="422"/>
      <c r="B96" s="24" t="s">
        <v>367</v>
      </c>
      <c r="C96" s="465" t="s">
        <v>368</v>
      </c>
      <c r="D96" s="75"/>
      <c r="E96" s="75"/>
      <c r="F96" s="208"/>
      <c r="G96" s="208"/>
      <c r="H96" s="457" t="s">
        <v>369</v>
      </c>
      <c r="I96" s="421"/>
      <c r="J96" s="421"/>
    </row>
    <row r="97" spans="1:10" ht="12.75" customHeight="1">
      <c r="A97" s="422"/>
      <c r="B97" s="625"/>
      <c r="C97" s="437" t="s">
        <v>15</v>
      </c>
      <c r="D97" s="116">
        <v>35.6</v>
      </c>
      <c r="E97" s="116">
        <f t="shared" ref="E97:G97" si="23">E99</f>
        <v>46.1</v>
      </c>
      <c r="F97" s="116">
        <f t="shared" si="23"/>
        <v>50.9</v>
      </c>
      <c r="G97" s="116">
        <f t="shared" si="23"/>
        <v>55.2</v>
      </c>
      <c r="H97" s="431"/>
      <c r="I97" s="421"/>
      <c r="J97" s="421"/>
    </row>
    <row r="98" spans="1:10">
      <c r="A98" s="422"/>
      <c r="B98" s="626"/>
      <c r="C98" s="446" t="s">
        <v>16</v>
      </c>
      <c r="D98" s="159"/>
      <c r="E98" s="159"/>
      <c r="F98" s="207"/>
      <c r="G98" s="207"/>
      <c r="H98" s="458"/>
      <c r="I98" s="421"/>
      <c r="J98" s="421"/>
    </row>
    <row r="99" spans="1:10" ht="24" customHeight="1">
      <c r="A99" s="422"/>
      <c r="B99" s="626"/>
      <c r="C99" s="448" t="s">
        <v>17</v>
      </c>
      <c r="D99" s="159">
        <v>35.6</v>
      </c>
      <c r="E99" s="159">
        <v>46.1</v>
      </c>
      <c r="F99" s="207">
        <v>50.9</v>
      </c>
      <c r="G99" s="207">
        <v>55.2</v>
      </c>
      <c r="H99" s="458"/>
      <c r="I99" s="421"/>
      <c r="J99" s="421"/>
    </row>
    <row r="100" spans="1:10" ht="15" customHeight="1">
      <c r="A100" s="422"/>
      <c r="B100" s="24" t="s">
        <v>370</v>
      </c>
      <c r="C100" s="129" t="s">
        <v>371</v>
      </c>
      <c r="D100" s="75"/>
      <c r="E100" s="75"/>
      <c r="F100" s="208"/>
      <c r="G100" s="208"/>
      <c r="H100" s="457" t="s">
        <v>369</v>
      </c>
      <c r="I100" s="421"/>
      <c r="J100" s="421"/>
    </row>
    <row r="101" spans="1:10">
      <c r="A101" s="422"/>
      <c r="B101" s="625"/>
      <c r="C101" s="437" t="s">
        <v>15</v>
      </c>
      <c r="D101" s="116">
        <v>7.2</v>
      </c>
      <c r="E101" s="116">
        <f t="shared" ref="E101:G101" si="24">E103</f>
        <v>7</v>
      </c>
      <c r="F101" s="116">
        <f t="shared" si="24"/>
        <v>7</v>
      </c>
      <c r="G101" s="116">
        <f t="shared" si="24"/>
        <v>7</v>
      </c>
      <c r="H101" s="431"/>
      <c r="I101" s="421"/>
      <c r="J101" s="421"/>
    </row>
    <row r="102" spans="1:10">
      <c r="A102" s="422"/>
      <c r="B102" s="626"/>
      <c r="C102" s="446" t="s">
        <v>16</v>
      </c>
      <c r="D102" s="460"/>
      <c r="E102" s="460"/>
      <c r="F102" s="461"/>
      <c r="G102" s="461"/>
      <c r="H102" s="458"/>
      <c r="I102" s="421"/>
      <c r="J102" s="421"/>
    </row>
    <row r="103" spans="1:10" ht="24.75" customHeight="1">
      <c r="A103" s="422"/>
      <c r="B103" s="626"/>
      <c r="C103" s="448" t="s">
        <v>17</v>
      </c>
      <c r="D103" s="460">
        <v>7.2</v>
      </c>
      <c r="E103" s="460">
        <v>7</v>
      </c>
      <c r="F103" s="461">
        <v>7</v>
      </c>
      <c r="G103" s="461">
        <v>7</v>
      </c>
      <c r="H103" s="458"/>
      <c r="I103" s="421"/>
      <c r="J103" s="421"/>
    </row>
    <row r="104" spans="1:10">
      <c r="A104" s="422"/>
      <c r="B104" s="24" t="s">
        <v>372</v>
      </c>
      <c r="C104" s="129" t="s">
        <v>373</v>
      </c>
      <c r="D104" s="75"/>
      <c r="E104" s="75"/>
      <c r="F104" s="208"/>
      <c r="G104" s="208"/>
      <c r="H104" s="457"/>
      <c r="I104" s="421"/>
      <c r="J104" s="421"/>
    </row>
    <row r="105" spans="1:10">
      <c r="A105" s="422"/>
      <c r="B105" s="625"/>
      <c r="C105" s="437" t="s">
        <v>15</v>
      </c>
      <c r="D105" s="116">
        <f t="shared" ref="D105:G105" si="25">D107</f>
        <v>20</v>
      </c>
      <c r="E105" s="116">
        <f t="shared" si="25"/>
        <v>18</v>
      </c>
      <c r="F105" s="116">
        <f t="shared" si="25"/>
        <v>20</v>
      </c>
      <c r="G105" s="116">
        <f t="shared" si="25"/>
        <v>20</v>
      </c>
      <c r="H105" s="431"/>
      <c r="I105" s="421"/>
      <c r="J105" s="421"/>
    </row>
    <row r="106" spans="1:10">
      <c r="A106" s="422"/>
      <c r="B106" s="626"/>
      <c r="C106" s="446" t="s">
        <v>16</v>
      </c>
      <c r="D106" s="159"/>
      <c r="E106" s="159"/>
      <c r="F106" s="207"/>
      <c r="G106" s="207"/>
      <c r="H106" s="458"/>
      <c r="I106" s="421"/>
      <c r="J106" s="421"/>
    </row>
    <row r="107" spans="1:10" ht="24" customHeight="1">
      <c r="A107" s="422"/>
      <c r="B107" s="626"/>
      <c r="C107" s="448" t="s">
        <v>17</v>
      </c>
      <c r="D107" s="21">
        <v>20</v>
      </c>
      <c r="E107" s="460">
        <v>18</v>
      </c>
      <c r="F107" s="461">
        <v>20</v>
      </c>
      <c r="G107" s="461">
        <v>20</v>
      </c>
      <c r="H107" s="458"/>
      <c r="I107" s="421"/>
      <c r="J107" s="421"/>
    </row>
    <row r="108" spans="1:10">
      <c r="A108" s="422"/>
      <c r="B108" s="24" t="s">
        <v>374</v>
      </c>
      <c r="C108" s="129" t="s">
        <v>375</v>
      </c>
      <c r="D108" s="75"/>
      <c r="E108" s="75"/>
      <c r="F108" s="208"/>
      <c r="G108" s="208"/>
      <c r="H108" s="457" t="s">
        <v>376</v>
      </c>
      <c r="I108" s="421"/>
      <c r="J108" s="421"/>
    </row>
    <row r="109" spans="1:10">
      <c r="A109" s="422"/>
      <c r="B109" s="625"/>
      <c r="C109" s="437" t="s">
        <v>15</v>
      </c>
      <c r="D109" s="116">
        <f t="shared" ref="D109:G109" si="26">D111</f>
        <v>0.5</v>
      </c>
      <c r="E109" s="116">
        <f t="shared" si="26"/>
        <v>0.5</v>
      </c>
      <c r="F109" s="116">
        <f t="shared" si="26"/>
        <v>0.6</v>
      </c>
      <c r="G109" s="116">
        <f t="shared" si="26"/>
        <v>0.6</v>
      </c>
      <c r="H109" s="431"/>
      <c r="I109" s="421"/>
      <c r="J109" s="421"/>
    </row>
    <row r="110" spans="1:10">
      <c r="A110" s="422"/>
      <c r="B110" s="626"/>
      <c r="C110" s="446" t="s">
        <v>16</v>
      </c>
      <c r="D110" s="159"/>
      <c r="E110" s="159"/>
      <c r="F110" s="207"/>
      <c r="G110" s="207"/>
      <c r="H110" s="458"/>
      <c r="I110" s="421"/>
      <c r="J110" s="421"/>
    </row>
    <row r="111" spans="1:10" ht="26.4">
      <c r="A111" s="422"/>
      <c r="B111" s="626"/>
      <c r="C111" s="466" t="s">
        <v>17</v>
      </c>
      <c r="D111" s="21">
        <v>0.5</v>
      </c>
      <c r="E111" s="460">
        <v>0.5</v>
      </c>
      <c r="F111" s="461">
        <v>0.6</v>
      </c>
      <c r="G111" s="461">
        <v>0.6</v>
      </c>
      <c r="H111" s="458"/>
      <c r="I111" s="421"/>
      <c r="J111" s="421"/>
    </row>
    <row r="112" spans="1:10">
      <c r="A112" s="422"/>
      <c r="B112" s="24" t="s">
        <v>377</v>
      </c>
      <c r="C112" s="73" t="s">
        <v>378</v>
      </c>
      <c r="D112" s="467"/>
      <c r="E112" s="467"/>
      <c r="F112" s="468"/>
      <c r="G112" s="468"/>
      <c r="H112" s="457" t="s">
        <v>376</v>
      </c>
      <c r="I112" s="421"/>
      <c r="J112" s="421"/>
    </row>
    <row r="113" spans="1:10">
      <c r="A113" s="422"/>
      <c r="B113" s="625"/>
      <c r="C113" s="437" t="s">
        <v>15</v>
      </c>
      <c r="D113" s="116">
        <f t="shared" ref="D113:G113" si="27">D115</f>
        <v>3</v>
      </c>
      <c r="E113" s="116">
        <f t="shared" si="27"/>
        <v>2.5</v>
      </c>
      <c r="F113" s="116">
        <f t="shared" si="27"/>
        <v>3.5</v>
      </c>
      <c r="G113" s="116">
        <f t="shared" si="27"/>
        <v>3.5</v>
      </c>
      <c r="H113" s="431"/>
      <c r="I113" s="421"/>
      <c r="J113" s="421"/>
    </row>
    <row r="114" spans="1:10">
      <c r="A114" s="422"/>
      <c r="B114" s="626"/>
      <c r="C114" s="446" t="s">
        <v>16</v>
      </c>
      <c r="D114" s="159"/>
      <c r="E114" s="159"/>
      <c r="F114" s="207"/>
      <c r="G114" s="207"/>
      <c r="H114" s="458"/>
      <c r="I114" s="421"/>
      <c r="J114" s="421"/>
    </row>
    <row r="115" spans="1:10" ht="26.4">
      <c r="A115" s="422"/>
      <c r="B115" s="626"/>
      <c r="C115" s="448" t="s">
        <v>17</v>
      </c>
      <c r="D115" s="159">
        <v>3</v>
      </c>
      <c r="E115" s="159">
        <v>2.5</v>
      </c>
      <c r="F115" s="207">
        <v>3.5</v>
      </c>
      <c r="G115" s="207">
        <v>3.5</v>
      </c>
      <c r="H115" s="458"/>
      <c r="I115" s="421"/>
      <c r="J115" s="421"/>
    </row>
    <row r="116" spans="1:10">
      <c r="A116" s="422"/>
      <c r="B116" s="24" t="s">
        <v>379</v>
      </c>
      <c r="C116" s="73" t="s">
        <v>380</v>
      </c>
      <c r="D116" s="75"/>
      <c r="E116" s="75"/>
      <c r="F116" s="208"/>
      <c r="G116" s="208"/>
      <c r="H116" s="457"/>
      <c r="I116" s="421"/>
      <c r="J116" s="421"/>
    </row>
    <row r="117" spans="1:10">
      <c r="A117" s="422"/>
      <c r="B117" s="641"/>
      <c r="C117" s="437" t="s">
        <v>15</v>
      </c>
      <c r="D117" s="116">
        <f t="shared" ref="D117:G117" si="28">D119</f>
        <v>130.477</v>
      </c>
      <c r="E117" s="256">
        <f t="shared" si="28"/>
        <v>186.9</v>
      </c>
      <c r="F117" s="256">
        <f t="shared" si="28"/>
        <v>168.00800000000001</v>
      </c>
      <c r="G117" s="256">
        <f t="shared" si="28"/>
        <v>168.00800000000001</v>
      </c>
      <c r="H117" s="431"/>
      <c r="I117" s="421"/>
      <c r="J117" s="421"/>
    </row>
    <row r="118" spans="1:10">
      <c r="A118" s="422"/>
      <c r="B118" s="641"/>
      <c r="C118" s="446" t="s">
        <v>16</v>
      </c>
      <c r="D118" s="159"/>
      <c r="E118" s="460"/>
      <c r="F118" s="461"/>
      <c r="G118" s="461"/>
      <c r="H118" s="458"/>
      <c r="I118" s="421"/>
      <c r="J118" s="421"/>
    </row>
    <row r="119" spans="1:10">
      <c r="A119" s="422"/>
      <c r="B119" s="641"/>
      <c r="C119" s="469" t="s">
        <v>37</v>
      </c>
      <c r="D119" s="83">
        <v>130.477</v>
      </c>
      <c r="E119" s="256">
        <v>186.9</v>
      </c>
      <c r="F119" s="257">
        <v>168.00800000000001</v>
      </c>
      <c r="G119" s="257">
        <v>168.00800000000001</v>
      </c>
      <c r="H119" s="470"/>
      <c r="I119" s="421"/>
      <c r="J119" s="421"/>
    </row>
    <row r="120" spans="1:10" ht="29.25" customHeight="1">
      <c r="A120" s="422"/>
      <c r="B120" s="24" t="s">
        <v>381</v>
      </c>
      <c r="C120" s="73" t="s">
        <v>382</v>
      </c>
      <c r="D120" s="75"/>
      <c r="E120" s="75"/>
      <c r="F120" s="208"/>
      <c r="G120" s="208"/>
      <c r="H120" s="457"/>
      <c r="I120" s="421"/>
      <c r="J120" s="421"/>
    </row>
    <row r="121" spans="1:10">
      <c r="A121" s="422"/>
      <c r="B121" s="618"/>
      <c r="C121" s="437" t="s">
        <v>15</v>
      </c>
      <c r="D121" s="471">
        <f t="shared" ref="D121" si="29">D123+D124</f>
        <v>405</v>
      </c>
      <c r="E121" s="471">
        <f>E123+E124</f>
        <v>531.20000000000005</v>
      </c>
      <c r="F121" s="471">
        <f t="shared" ref="F121:G121" si="30">F123+F124</f>
        <v>471.54999999999995</v>
      </c>
      <c r="G121" s="471">
        <f t="shared" si="30"/>
        <v>473.02300000000002</v>
      </c>
      <c r="H121" s="431"/>
      <c r="I121" s="421"/>
      <c r="J121" s="421"/>
    </row>
    <row r="122" spans="1:10">
      <c r="A122" s="422"/>
      <c r="B122" s="619"/>
      <c r="C122" s="446" t="s">
        <v>16</v>
      </c>
      <c r="D122" s="460"/>
      <c r="E122" s="460"/>
      <c r="F122" s="461"/>
      <c r="G122" s="472"/>
      <c r="H122" s="458"/>
      <c r="I122" s="421"/>
      <c r="J122" s="421"/>
    </row>
    <row r="123" spans="1:10" ht="26.4">
      <c r="A123" s="422"/>
      <c r="B123" s="619"/>
      <c r="C123" s="448" t="s">
        <v>17</v>
      </c>
      <c r="D123" s="144">
        <v>74.5</v>
      </c>
      <c r="E123" s="339">
        <v>84.6</v>
      </c>
      <c r="F123" s="280">
        <v>84.6</v>
      </c>
      <c r="G123" s="248">
        <v>84.6</v>
      </c>
      <c r="H123" s="473"/>
      <c r="I123" s="421"/>
      <c r="J123" s="421"/>
    </row>
    <row r="124" spans="1:10" ht="27" customHeight="1">
      <c r="A124" s="422"/>
      <c r="B124" s="620"/>
      <c r="C124" s="469" t="s">
        <v>37</v>
      </c>
      <c r="D124" s="145">
        <v>330.5</v>
      </c>
      <c r="E124" s="145">
        <v>446.6</v>
      </c>
      <c r="F124" s="147">
        <v>386.95</v>
      </c>
      <c r="G124" s="253">
        <v>388.423</v>
      </c>
      <c r="H124" s="474"/>
      <c r="I124" s="421"/>
      <c r="J124" s="421"/>
    </row>
    <row r="125" spans="1:10" s="64" customFormat="1" ht="26.4">
      <c r="A125" s="422"/>
      <c r="B125" s="24" t="s">
        <v>383</v>
      </c>
      <c r="C125" s="129" t="s">
        <v>384</v>
      </c>
      <c r="D125" s="75"/>
      <c r="E125" s="75"/>
      <c r="F125" s="208"/>
      <c r="G125" s="254"/>
      <c r="H125" s="457"/>
      <c r="I125" s="421"/>
      <c r="J125" s="421"/>
    </row>
    <row r="126" spans="1:10" s="64" customFormat="1">
      <c r="A126" s="422"/>
      <c r="B126" s="625"/>
      <c r="C126" s="437" t="s">
        <v>15</v>
      </c>
      <c r="D126" s="146">
        <f t="shared" ref="D126:G126" si="31">D128</f>
        <v>50.6</v>
      </c>
      <c r="E126" s="146">
        <f t="shared" si="31"/>
        <v>70</v>
      </c>
      <c r="F126" s="146">
        <f t="shared" si="31"/>
        <v>60.48</v>
      </c>
      <c r="G126" s="146">
        <f t="shared" si="31"/>
        <v>60.62</v>
      </c>
      <c r="H126" s="430"/>
      <c r="I126" s="421"/>
      <c r="J126" s="421"/>
    </row>
    <row r="127" spans="1:10" s="64" customFormat="1">
      <c r="A127" s="422"/>
      <c r="B127" s="626"/>
      <c r="C127" s="446" t="s">
        <v>16</v>
      </c>
      <c r="D127" s="159"/>
      <c r="E127" s="159"/>
      <c r="F127" s="207"/>
      <c r="G127" s="255"/>
      <c r="H127" s="458"/>
      <c r="I127" s="421"/>
      <c r="J127" s="421"/>
    </row>
    <row r="128" spans="1:10">
      <c r="A128" s="422"/>
      <c r="B128" s="626"/>
      <c r="C128" s="469" t="s">
        <v>37</v>
      </c>
      <c r="D128" s="147">
        <v>50.6</v>
      </c>
      <c r="E128" s="83">
        <v>70</v>
      </c>
      <c r="F128" s="198">
        <v>60.48</v>
      </c>
      <c r="G128" s="198">
        <v>60.62</v>
      </c>
      <c r="H128" s="470"/>
      <c r="I128" s="421"/>
      <c r="J128" s="421"/>
    </row>
    <row r="129" spans="1:10" ht="19.5" customHeight="1">
      <c r="A129" s="422"/>
      <c r="B129" s="24" t="s">
        <v>385</v>
      </c>
      <c r="C129" s="73" t="s">
        <v>386</v>
      </c>
      <c r="D129" s="75"/>
      <c r="E129" s="75"/>
      <c r="F129" s="208"/>
      <c r="G129" s="208"/>
      <c r="H129" s="457"/>
      <c r="I129" s="421"/>
      <c r="J129" s="421"/>
    </row>
    <row r="130" spans="1:10">
      <c r="A130" s="422"/>
      <c r="B130" s="642"/>
      <c r="C130" s="437" t="s">
        <v>15</v>
      </c>
      <c r="D130" s="116">
        <f t="shared" ref="D130:G130" si="32">D132+D133</f>
        <v>0</v>
      </c>
      <c r="E130" s="116">
        <f t="shared" si="32"/>
        <v>0</v>
      </c>
      <c r="F130" s="116">
        <f t="shared" si="32"/>
        <v>0</v>
      </c>
      <c r="G130" s="116">
        <f t="shared" si="32"/>
        <v>0</v>
      </c>
      <c r="H130" s="431"/>
      <c r="I130" s="464"/>
      <c r="J130" s="464"/>
    </row>
    <row r="131" spans="1:10">
      <c r="A131" s="422"/>
      <c r="B131" s="642"/>
      <c r="C131" s="443" t="s">
        <v>16</v>
      </c>
      <c r="D131" s="159"/>
      <c r="E131" s="159"/>
      <c r="F131" s="207"/>
      <c r="G131" s="207"/>
      <c r="H131" s="458"/>
      <c r="I131" s="464"/>
      <c r="J131" s="464"/>
    </row>
    <row r="132" spans="1:10" ht="26.4">
      <c r="A132" s="422"/>
      <c r="B132" s="642"/>
      <c r="C132" s="443" t="s">
        <v>17</v>
      </c>
      <c r="D132" s="159">
        <v>0</v>
      </c>
      <c r="E132" s="159">
        <v>0</v>
      </c>
      <c r="F132" s="207">
        <v>0</v>
      </c>
      <c r="G132" s="207">
        <v>0</v>
      </c>
      <c r="H132" s="458"/>
      <c r="I132" s="464"/>
      <c r="J132" s="464"/>
    </row>
    <row r="133" spans="1:10" ht="20.25" customHeight="1">
      <c r="A133" s="422"/>
      <c r="B133" s="642"/>
      <c r="C133" s="475" t="s">
        <v>37</v>
      </c>
      <c r="D133" s="476">
        <v>0</v>
      </c>
      <c r="E133" s="476">
        <v>0</v>
      </c>
      <c r="F133" s="477">
        <v>0</v>
      </c>
      <c r="G133" s="477">
        <v>0</v>
      </c>
      <c r="H133" s="470"/>
      <c r="I133" s="421"/>
      <c r="J133" s="421"/>
    </row>
    <row r="134" spans="1:10">
      <c r="A134" s="422"/>
      <c r="B134" s="176" t="s">
        <v>387</v>
      </c>
      <c r="C134" s="180" t="s">
        <v>388</v>
      </c>
      <c r="D134" s="478"/>
      <c r="E134" s="478"/>
      <c r="F134" s="478"/>
      <c r="G134" s="478"/>
      <c r="H134" s="457"/>
      <c r="I134" s="421"/>
      <c r="J134" s="421"/>
    </row>
    <row r="135" spans="1:10">
      <c r="A135" s="422"/>
      <c r="B135" s="621"/>
      <c r="C135" s="479" t="s">
        <v>15</v>
      </c>
      <c r="D135" s="120">
        <f t="shared" ref="D135:G135" si="33">D137+D138+D139+D140</f>
        <v>15555.3</v>
      </c>
      <c r="E135" s="120">
        <f t="shared" si="33"/>
        <v>17983.000000000004</v>
      </c>
      <c r="F135" s="120">
        <f t="shared" si="33"/>
        <v>18169.900000000001</v>
      </c>
      <c r="G135" s="120">
        <f t="shared" si="33"/>
        <v>18169.900000000001</v>
      </c>
      <c r="H135" s="462"/>
      <c r="I135" s="421"/>
      <c r="J135" s="421"/>
    </row>
    <row r="136" spans="1:10">
      <c r="A136" s="422"/>
      <c r="B136" s="622"/>
      <c r="C136" s="443" t="s">
        <v>16</v>
      </c>
      <c r="D136" s="460"/>
      <c r="E136" s="460"/>
      <c r="F136" s="461"/>
      <c r="G136" s="461"/>
      <c r="H136" s="458"/>
      <c r="I136" s="421"/>
      <c r="J136" s="421"/>
    </row>
    <row r="137" spans="1:10" ht="26.4">
      <c r="A137" s="422"/>
      <c r="B137" s="622"/>
      <c r="C137" s="443" t="s">
        <v>17</v>
      </c>
      <c r="D137" s="53">
        <v>6689.2</v>
      </c>
      <c r="E137" s="53">
        <v>7093.2</v>
      </c>
      <c r="F137" s="172">
        <v>7093.2</v>
      </c>
      <c r="G137" s="172">
        <v>7093.2</v>
      </c>
      <c r="H137" s="458"/>
      <c r="I137" s="421"/>
      <c r="J137" s="421"/>
    </row>
    <row r="138" spans="1:10">
      <c r="A138" s="422"/>
      <c r="B138" s="622"/>
      <c r="C138" s="469" t="s">
        <v>37</v>
      </c>
      <c r="D138" s="476">
        <v>8340.1</v>
      </c>
      <c r="E138" s="476">
        <v>10368.5</v>
      </c>
      <c r="F138" s="477">
        <v>10555.4</v>
      </c>
      <c r="G138" s="477">
        <v>10555.4</v>
      </c>
      <c r="H138" s="470"/>
      <c r="I138" s="421"/>
      <c r="J138" s="421"/>
    </row>
    <row r="139" spans="1:10">
      <c r="A139" s="422"/>
      <c r="B139" s="622"/>
      <c r="C139" s="480" t="s">
        <v>77</v>
      </c>
      <c r="D139" s="481">
        <v>525.5</v>
      </c>
      <c r="E139" s="481">
        <v>513.4</v>
      </c>
      <c r="F139" s="482">
        <v>513.4</v>
      </c>
      <c r="G139" s="482">
        <v>513.4</v>
      </c>
      <c r="H139" s="483"/>
      <c r="I139" s="421"/>
      <c r="J139" s="421"/>
    </row>
    <row r="140" spans="1:10" ht="26.4">
      <c r="A140" s="422"/>
      <c r="B140" s="623"/>
      <c r="C140" s="484" t="s">
        <v>25</v>
      </c>
      <c r="D140" s="35">
        <v>0.5</v>
      </c>
      <c r="E140" s="35">
        <v>7.9</v>
      </c>
      <c r="F140" s="171">
        <v>7.9</v>
      </c>
      <c r="G140" s="171">
        <v>7.9</v>
      </c>
      <c r="H140" s="451"/>
      <c r="I140" s="421"/>
      <c r="J140" s="421"/>
    </row>
    <row r="141" spans="1:10" ht="15" customHeight="1">
      <c r="A141" s="422"/>
      <c r="B141" s="176" t="s">
        <v>389</v>
      </c>
      <c r="C141" s="180" t="s">
        <v>390</v>
      </c>
      <c r="D141" s="478"/>
      <c r="E141" s="478"/>
      <c r="F141" s="478"/>
      <c r="G141" s="478"/>
      <c r="H141" s="457" t="s">
        <v>391</v>
      </c>
      <c r="I141" s="421"/>
      <c r="J141" s="421"/>
    </row>
    <row r="142" spans="1:10">
      <c r="A142" s="422"/>
      <c r="B142" s="625"/>
      <c r="C142" s="479" t="s">
        <v>15</v>
      </c>
      <c r="D142" s="120">
        <v>5</v>
      </c>
      <c r="E142" s="120">
        <f>E144+E145</f>
        <v>3.4</v>
      </c>
      <c r="F142" s="120">
        <f t="shared" ref="F142:G142" si="34">F144+F145</f>
        <v>1.0780000000000001</v>
      </c>
      <c r="G142" s="120">
        <f t="shared" si="34"/>
        <v>0</v>
      </c>
      <c r="H142" s="431"/>
      <c r="I142" s="421"/>
      <c r="J142" s="421"/>
    </row>
    <row r="143" spans="1:10">
      <c r="A143" s="422"/>
      <c r="B143" s="626"/>
      <c r="C143" s="446" t="s">
        <v>16</v>
      </c>
      <c r="D143" s="159"/>
      <c r="E143" s="159"/>
      <c r="F143" s="207"/>
      <c r="G143" s="207"/>
      <c r="H143" s="458"/>
      <c r="I143" s="421"/>
      <c r="J143" s="421"/>
    </row>
    <row r="144" spans="1:10" ht="26.4">
      <c r="A144" s="422"/>
      <c r="B144" s="626"/>
      <c r="C144" s="466" t="s">
        <v>17</v>
      </c>
      <c r="D144" s="485">
        <v>0</v>
      </c>
      <c r="E144" s="485">
        <v>0</v>
      </c>
      <c r="F144" s="486">
        <v>0</v>
      </c>
      <c r="G144" s="486">
        <v>0</v>
      </c>
      <c r="H144" s="458"/>
      <c r="I144" s="421"/>
      <c r="J144" s="421"/>
    </row>
    <row r="145" spans="1:10" ht="26.4">
      <c r="A145" s="422"/>
      <c r="B145" s="487"/>
      <c r="C145" s="488" t="s">
        <v>25</v>
      </c>
      <c r="D145" s="489">
        <v>5</v>
      </c>
      <c r="E145" s="489">
        <v>3.4</v>
      </c>
      <c r="F145" s="490">
        <v>1.0780000000000001</v>
      </c>
      <c r="G145" s="489">
        <v>0</v>
      </c>
      <c r="H145" s="491"/>
      <c r="I145" s="421"/>
      <c r="J145" s="421"/>
    </row>
    <row r="146" spans="1:10" ht="15" customHeight="1">
      <c r="A146" s="422"/>
      <c r="B146" s="24" t="s">
        <v>392</v>
      </c>
      <c r="C146" s="129" t="s">
        <v>393</v>
      </c>
      <c r="D146" s="478"/>
      <c r="E146" s="478"/>
      <c r="F146" s="478"/>
      <c r="G146" s="478"/>
      <c r="H146" s="457" t="s">
        <v>394</v>
      </c>
      <c r="I146" s="421"/>
      <c r="J146" s="421"/>
    </row>
    <row r="147" spans="1:10">
      <c r="A147" s="422"/>
      <c r="B147" s="625"/>
      <c r="C147" s="437" t="s">
        <v>15</v>
      </c>
      <c r="D147" s="116">
        <f t="shared" ref="D147:G147" si="35">D149</f>
        <v>2</v>
      </c>
      <c r="E147" s="116">
        <f t="shared" si="35"/>
        <v>2</v>
      </c>
      <c r="F147" s="116">
        <f t="shared" si="35"/>
        <v>5</v>
      </c>
      <c r="G147" s="116">
        <f t="shared" si="35"/>
        <v>5</v>
      </c>
      <c r="H147" s="431"/>
      <c r="I147" s="421"/>
      <c r="J147" s="421"/>
    </row>
    <row r="148" spans="1:10">
      <c r="A148" s="422"/>
      <c r="B148" s="626"/>
      <c r="C148" s="446" t="s">
        <v>16</v>
      </c>
      <c r="D148" s="159"/>
      <c r="E148" s="159"/>
      <c r="F148" s="207"/>
      <c r="G148" s="207"/>
      <c r="H148" s="458"/>
      <c r="I148" s="421"/>
      <c r="J148" s="421"/>
    </row>
    <row r="149" spans="1:10" ht="26.4">
      <c r="A149" s="422"/>
      <c r="B149" s="626"/>
      <c r="C149" s="448" t="s">
        <v>17</v>
      </c>
      <c r="D149" s="21">
        <v>2</v>
      </c>
      <c r="E149" s="21">
        <v>2</v>
      </c>
      <c r="F149" s="196">
        <v>5</v>
      </c>
      <c r="G149" s="196">
        <v>5</v>
      </c>
      <c r="H149" s="458"/>
      <c r="I149" s="421"/>
      <c r="J149" s="421"/>
    </row>
    <row r="150" spans="1:10" ht="52.8">
      <c r="A150" s="422"/>
      <c r="B150" s="9" t="s">
        <v>395</v>
      </c>
      <c r="C150" s="73" t="s">
        <v>396</v>
      </c>
      <c r="D150" s="75"/>
      <c r="E150" s="75"/>
      <c r="F150" s="208"/>
      <c r="G150" s="208"/>
      <c r="H150" s="457"/>
      <c r="I150" s="421"/>
      <c r="J150" s="421"/>
    </row>
    <row r="151" spans="1:10">
      <c r="A151" s="422"/>
      <c r="B151" s="628"/>
      <c r="C151" s="437" t="s">
        <v>15</v>
      </c>
      <c r="D151" s="116">
        <f t="shared" ref="D151:G151" si="36">D153</f>
        <v>10</v>
      </c>
      <c r="E151" s="116">
        <f t="shared" si="36"/>
        <v>10</v>
      </c>
      <c r="F151" s="116">
        <f t="shared" si="36"/>
        <v>0</v>
      </c>
      <c r="G151" s="116">
        <f t="shared" si="36"/>
        <v>0</v>
      </c>
      <c r="H151" s="462"/>
      <c r="I151" s="421"/>
      <c r="J151" s="421"/>
    </row>
    <row r="152" spans="1:10">
      <c r="A152" s="422"/>
      <c r="B152" s="628"/>
      <c r="C152" s="446" t="s">
        <v>16</v>
      </c>
      <c r="D152" s="159"/>
      <c r="E152" s="159"/>
      <c r="F152" s="207"/>
      <c r="G152" s="207"/>
      <c r="H152" s="458"/>
      <c r="I152" s="421"/>
      <c r="J152" s="421"/>
    </row>
    <row r="153" spans="1:10" ht="26.4">
      <c r="A153" s="422"/>
      <c r="B153" s="628"/>
      <c r="C153" s="448" t="s">
        <v>17</v>
      </c>
      <c r="D153" s="21">
        <v>10</v>
      </c>
      <c r="E153" s="21">
        <v>10</v>
      </c>
      <c r="F153" s="196">
        <v>0</v>
      </c>
      <c r="G153" s="196">
        <v>0</v>
      </c>
      <c r="H153" s="458"/>
      <c r="I153" s="421"/>
      <c r="J153" s="421"/>
    </row>
    <row r="154" spans="1:10">
      <c r="A154" s="422"/>
      <c r="B154" s="24" t="s">
        <v>397</v>
      </c>
      <c r="C154" s="129" t="s">
        <v>398</v>
      </c>
      <c r="D154" s="478"/>
      <c r="E154" s="478"/>
      <c r="F154" s="478"/>
      <c r="G154" s="478"/>
      <c r="H154" s="457"/>
      <c r="I154" s="421"/>
      <c r="J154" s="421"/>
    </row>
    <row r="155" spans="1:10">
      <c r="A155" s="422"/>
      <c r="B155" s="625"/>
      <c r="C155" s="437" t="s">
        <v>15</v>
      </c>
      <c r="D155" s="116">
        <v>26.7</v>
      </c>
      <c r="E155" s="116" t="str">
        <f>E157</f>
        <v>21.90</v>
      </c>
      <c r="F155" s="116" t="str">
        <f t="shared" ref="F155:G155" si="37">F157</f>
        <v>21.90</v>
      </c>
      <c r="G155" s="116" t="str">
        <f t="shared" si="37"/>
        <v>21.90</v>
      </c>
      <c r="H155" s="462"/>
      <c r="I155" s="421"/>
      <c r="J155" s="421"/>
    </row>
    <row r="156" spans="1:10">
      <c r="A156" s="422"/>
      <c r="B156" s="626"/>
      <c r="C156" s="446" t="s">
        <v>16</v>
      </c>
      <c r="D156" s="159"/>
      <c r="E156" s="159"/>
      <c r="F156" s="207"/>
      <c r="G156" s="207"/>
      <c r="H156" s="458"/>
      <c r="I156" s="421"/>
      <c r="J156" s="421"/>
    </row>
    <row r="157" spans="1:10" ht="15" customHeight="1">
      <c r="A157" s="422"/>
      <c r="B157" s="626"/>
      <c r="C157" s="469" t="s">
        <v>37</v>
      </c>
      <c r="D157" s="83">
        <v>21.9</v>
      </c>
      <c r="E157" s="83" t="s">
        <v>399</v>
      </c>
      <c r="F157" s="198" t="s">
        <v>399</v>
      </c>
      <c r="G157" s="198" t="s">
        <v>399</v>
      </c>
      <c r="H157" s="470"/>
      <c r="I157" s="421"/>
      <c r="J157" s="421"/>
    </row>
    <row r="158" spans="1:10">
      <c r="A158" s="422"/>
      <c r="B158" s="24" t="s">
        <v>400</v>
      </c>
      <c r="C158" s="129" t="s">
        <v>401</v>
      </c>
      <c r="D158" s="478"/>
      <c r="E158" s="478"/>
      <c r="F158" s="478"/>
      <c r="G158" s="478"/>
      <c r="H158" s="457"/>
      <c r="I158" s="421"/>
      <c r="J158" s="421"/>
    </row>
    <row r="159" spans="1:10">
      <c r="A159" s="422"/>
      <c r="B159" s="625"/>
      <c r="C159" s="437" t="s">
        <v>15</v>
      </c>
      <c r="D159" s="116">
        <f t="shared" ref="D159" si="38">D161</f>
        <v>25.6</v>
      </c>
      <c r="E159" s="116">
        <f>E161</f>
        <v>31.85</v>
      </c>
      <c r="F159" s="116">
        <f t="shared" ref="F159:G159" si="39">F161</f>
        <v>35</v>
      </c>
      <c r="G159" s="116">
        <f t="shared" si="39"/>
        <v>38.4</v>
      </c>
      <c r="H159" s="462"/>
      <c r="I159" s="421"/>
      <c r="J159" s="421"/>
    </row>
    <row r="160" spans="1:10">
      <c r="A160" s="422"/>
      <c r="B160" s="626"/>
      <c r="C160" s="446" t="s">
        <v>16</v>
      </c>
      <c r="D160" s="159"/>
      <c r="E160" s="159"/>
      <c r="F160" s="207"/>
      <c r="G160" s="207"/>
      <c r="H160" s="458"/>
      <c r="I160" s="421"/>
      <c r="J160" s="421"/>
    </row>
    <row r="161" spans="1:10" ht="15" customHeight="1">
      <c r="A161" s="422"/>
      <c r="B161" s="626"/>
      <c r="C161" s="469" t="s">
        <v>37</v>
      </c>
      <c r="D161" s="83">
        <v>25.6</v>
      </c>
      <c r="E161" s="83">
        <v>31.85</v>
      </c>
      <c r="F161" s="198">
        <v>35</v>
      </c>
      <c r="G161" s="198">
        <v>38.4</v>
      </c>
      <c r="H161" s="470"/>
      <c r="I161" s="421"/>
      <c r="J161" s="421"/>
    </row>
    <row r="162" spans="1:10" ht="15" customHeight="1">
      <c r="A162" s="422"/>
      <c r="B162" s="24" t="s">
        <v>402</v>
      </c>
      <c r="C162" s="129" t="s">
        <v>403</v>
      </c>
      <c r="D162" s="478"/>
      <c r="E162" s="478"/>
      <c r="F162" s="478"/>
      <c r="G162" s="478"/>
      <c r="H162" s="457"/>
      <c r="I162" s="421"/>
      <c r="J162" s="421"/>
    </row>
    <row r="163" spans="1:10">
      <c r="A163" s="422"/>
      <c r="B163" s="625"/>
      <c r="C163" s="437" t="s">
        <v>15</v>
      </c>
      <c r="D163" s="116">
        <v>35</v>
      </c>
      <c r="E163" s="116">
        <f t="shared" ref="E163:G163" si="40">E165</f>
        <v>25</v>
      </c>
      <c r="F163" s="116">
        <f t="shared" si="40"/>
        <v>43</v>
      </c>
      <c r="G163" s="116">
        <f t="shared" si="40"/>
        <v>43</v>
      </c>
      <c r="H163" s="462"/>
      <c r="I163" s="421"/>
      <c r="J163" s="421"/>
    </row>
    <row r="164" spans="1:10">
      <c r="A164" s="422"/>
      <c r="B164" s="626"/>
      <c r="C164" s="446" t="s">
        <v>16</v>
      </c>
      <c r="D164" s="159"/>
      <c r="E164" s="159"/>
      <c r="F164" s="207"/>
      <c r="G164" s="207"/>
      <c r="H164" s="458"/>
      <c r="I164" s="421"/>
      <c r="J164" s="421"/>
    </row>
    <row r="165" spans="1:10" ht="26.4">
      <c r="A165" s="422"/>
      <c r="B165" s="626"/>
      <c r="C165" s="448" t="s">
        <v>17</v>
      </c>
      <c r="D165" s="159">
        <v>35</v>
      </c>
      <c r="E165" s="159">
        <v>25</v>
      </c>
      <c r="F165" s="207">
        <v>43</v>
      </c>
      <c r="G165" s="207">
        <v>43</v>
      </c>
      <c r="H165" s="458"/>
      <c r="I165" s="421"/>
      <c r="J165" s="421"/>
    </row>
    <row r="166" spans="1:10" ht="15" customHeight="1">
      <c r="A166" s="422"/>
      <c r="B166" s="24" t="s">
        <v>404</v>
      </c>
      <c r="C166" s="134" t="s">
        <v>405</v>
      </c>
      <c r="D166" s="478"/>
      <c r="E166" s="478"/>
      <c r="F166" s="478"/>
      <c r="G166" s="478"/>
      <c r="H166" s="457" t="s">
        <v>406</v>
      </c>
      <c r="I166" s="421"/>
      <c r="J166" s="421"/>
    </row>
    <row r="167" spans="1:10">
      <c r="A167" s="422"/>
      <c r="B167" s="625"/>
      <c r="C167" s="437" t="s">
        <v>15</v>
      </c>
      <c r="D167" s="116">
        <f t="shared" ref="D167:G167" si="41">D169</f>
        <v>40.799999999999997</v>
      </c>
      <c r="E167" s="116">
        <f t="shared" si="41"/>
        <v>38.4</v>
      </c>
      <c r="F167" s="116">
        <f t="shared" si="41"/>
        <v>38.4</v>
      </c>
      <c r="G167" s="116">
        <f t="shared" si="41"/>
        <v>38.4</v>
      </c>
      <c r="H167" s="462"/>
      <c r="I167" s="421"/>
      <c r="J167" s="421"/>
    </row>
    <row r="168" spans="1:10">
      <c r="A168" s="422"/>
      <c r="B168" s="626"/>
      <c r="C168" s="446" t="s">
        <v>16</v>
      </c>
      <c r="D168" s="159"/>
      <c r="E168" s="159"/>
      <c r="F168" s="207"/>
      <c r="G168" s="207"/>
      <c r="H168" s="458"/>
      <c r="I168" s="421"/>
      <c r="J168" s="421"/>
    </row>
    <row r="169" spans="1:10" ht="26.4">
      <c r="A169" s="422"/>
      <c r="B169" s="626"/>
      <c r="C169" s="466" t="s">
        <v>17</v>
      </c>
      <c r="D169" s="56">
        <v>40.799999999999997</v>
      </c>
      <c r="E169" s="56">
        <v>38.4</v>
      </c>
      <c r="F169" s="179">
        <v>38.4</v>
      </c>
      <c r="G169" s="179">
        <v>38.4</v>
      </c>
      <c r="H169" s="458"/>
      <c r="I169" s="421"/>
      <c r="J169" s="421"/>
    </row>
    <row r="170" spans="1:10">
      <c r="A170" s="422"/>
      <c r="B170" s="24" t="s">
        <v>407</v>
      </c>
      <c r="C170" s="134" t="s">
        <v>408</v>
      </c>
      <c r="D170" s="75"/>
      <c r="E170" s="75"/>
      <c r="F170" s="208"/>
      <c r="G170" s="208"/>
      <c r="H170" s="457"/>
      <c r="I170" s="421"/>
      <c r="J170" s="421"/>
    </row>
    <row r="171" spans="1:10">
      <c r="A171" s="422"/>
      <c r="B171" s="637"/>
      <c r="C171" s="437" t="s">
        <v>15</v>
      </c>
      <c r="D171" s="120">
        <f t="shared" ref="D171:G171" si="42">D173+D174</f>
        <v>593.70000000000005</v>
      </c>
      <c r="E171" s="120">
        <f t="shared" si="42"/>
        <v>614.5</v>
      </c>
      <c r="F171" s="120">
        <f t="shared" si="42"/>
        <v>614.5</v>
      </c>
      <c r="G171" s="120">
        <f t="shared" si="42"/>
        <v>614.5</v>
      </c>
      <c r="H171" s="462"/>
      <c r="I171" s="421"/>
      <c r="J171" s="421"/>
    </row>
    <row r="172" spans="1:10">
      <c r="A172" s="422"/>
      <c r="B172" s="635"/>
      <c r="C172" s="446" t="s">
        <v>16</v>
      </c>
      <c r="D172" s="159"/>
      <c r="E172" s="159"/>
      <c r="F172" s="207"/>
      <c r="G172" s="207"/>
      <c r="H172" s="458"/>
      <c r="I172" s="421"/>
      <c r="J172" s="421"/>
    </row>
    <row r="173" spans="1:10" ht="26.4">
      <c r="A173" s="422"/>
      <c r="B173" s="635"/>
      <c r="C173" s="466" t="s">
        <v>17</v>
      </c>
      <c r="D173" s="127">
        <v>531.20000000000005</v>
      </c>
      <c r="E173" s="127">
        <v>575.5</v>
      </c>
      <c r="F173" s="209">
        <v>575.5</v>
      </c>
      <c r="G173" s="209">
        <v>575.5</v>
      </c>
      <c r="H173" s="458"/>
      <c r="I173" s="421"/>
      <c r="J173" s="421"/>
    </row>
    <row r="174" spans="1:10">
      <c r="A174" s="422"/>
      <c r="B174" s="636"/>
      <c r="C174" s="492" t="s">
        <v>77</v>
      </c>
      <c r="D174" s="128">
        <v>62.5</v>
      </c>
      <c r="E174" s="128">
        <v>39</v>
      </c>
      <c r="F174" s="210">
        <v>39</v>
      </c>
      <c r="G174" s="210">
        <v>39</v>
      </c>
      <c r="H174" s="493"/>
      <c r="I174" s="421"/>
      <c r="J174" s="421"/>
    </row>
    <row r="175" spans="1:10" ht="26.4">
      <c r="A175" s="422"/>
      <c r="B175" s="9" t="s">
        <v>409</v>
      </c>
      <c r="C175" s="73" t="s">
        <v>410</v>
      </c>
      <c r="D175" s="75"/>
      <c r="E175" s="75"/>
      <c r="F175" s="208"/>
      <c r="G175" s="208"/>
      <c r="H175" s="457"/>
      <c r="I175" s="421"/>
      <c r="J175" s="421"/>
    </row>
    <row r="176" spans="1:10">
      <c r="A176" s="422"/>
      <c r="B176" s="635"/>
      <c r="C176" s="479" t="s">
        <v>15</v>
      </c>
      <c r="D176" s="494">
        <f t="shared" ref="D176:G176" si="43">D178</f>
        <v>0</v>
      </c>
      <c r="E176" s="494">
        <f t="shared" si="43"/>
        <v>0</v>
      </c>
      <c r="F176" s="494">
        <f t="shared" si="43"/>
        <v>0</v>
      </c>
      <c r="G176" s="494">
        <f t="shared" si="43"/>
        <v>0</v>
      </c>
      <c r="H176" s="438"/>
      <c r="I176" s="421"/>
      <c r="J176" s="421"/>
    </row>
    <row r="177" spans="1:10">
      <c r="A177" s="422"/>
      <c r="B177" s="635"/>
      <c r="C177" s="440" t="s">
        <v>16</v>
      </c>
      <c r="D177" s="137"/>
      <c r="E177" s="137"/>
      <c r="F177" s="441"/>
      <c r="G177" s="441"/>
      <c r="H177" s="442"/>
      <c r="I177" s="421"/>
      <c r="J177" s="421"/>
    </row>
    <row r="178" spans="1:10" ht="27.75" customHeight="1">
      <c r="A178" s="422"/>
      <c r="B178" s="636"/>
      <c r="C178" s="443" t="s">
        <v>17</v>
      </c>
      <c r="D178" s="21">
        <v>0</v>
      </c>
      <c r="E178" s="21">
        <v>0</v>
      </c>
      <c r="F178" s="196">
        <v>0</v>
      </c>
      <c r="G178" s="196">
        <v>0</v>
      </c>
      <c r="H178" s="444"/>
      <c r="I178" s="421"/>
      <c r="J178" s="421"/>
    </row>
    <row r="179" spans="1:10" ht="15" customHeight="1">
      <c r="A179" s="422"/>
      <c r="B179" s="9" t="s">
        <v>411</v>
      </c>
      <c r="C179" s="74" t="s">
        <v>412</v>
      </c>
      <c r="D179" s="75"/>
      <c r="E179" s="75"/>
      <c r="F179" s="208"/>
      <c r="G179" s="208"/>
      <c r="H179" s="457"/>
      <c r="I179" s="421"/>
      <c r="J179" s="421"/>
    </row>
    <row r="180" spans="1:10">
      <c r="A180" s="422"/>
      <c r="B180" s="635"/>
      <c r="C180" s="479" t="s">
        <v>15</v>
      </c>
      <c r="D180" s="494">
        <f t="shared" ref="D180:G180" si="44">D182</f>
        <v>15</v>
      </c>
      <c r="E180" s="494">
        <f t="shared" si="44"/>
        <v>35</v>
      </c>
      <c r="F180" s="494">
        <f t="shared" si="44"/>
        <v>35</v>
      </c>
      <c r="G180" s="494">
        <f t="shared" si="44"/>
        <v>35</v>
      </c>
      <c r="H180" s="438"/>
      <c r="I180" s="421"/>
      <c r="J180" s="421"/>
    </row>
    <row r="181" spans="1:10">
      <c r="A181" s="422"/>
      <c r="B181" s="635"/>
      <c r="C181" s="440" t="s">
        <v>16</v>
      </c>
      <c r="D181" s="137"/>
      <c r="E181" s="137"/>
      <c r="F181" s="441"/>
      <c r="G181" s="441"/>
      <c r="H181" s="442"/>
      <c r="I181" s="421"/>
      <c r="J181" s="421"/>
    </row>
    <row r="182" spans="1:10" ht="26.4">
      <c r="A182" s="422"/>
      <c r="B182" s="636"/>
      <c r="C182" s="495" t="s">
        <v>17</v>
      </c>
      <c r="D182" s="56">
        <v>15</v>
      </c>
      <c r="E182" s="127">
        <v>35</v>
      </c>
      <c r="F182" s="179">
        <v>35</v>
      </c>
      <c r="G182" s="179">
        <v>35</v>
      </c>
      <c r="H182" s="444"/>
      <c r="I182" s="421"/>
      <c r="J182" s="421"/>
    </row>
    <row r="183" spans="1:10">
      <c r="A183" s="422"/>
      <c r="B183" s="9" t="s">
        <v>413</v>
      </c>
      <c r="C183" s="73" t="s">
        <v>414</v>
      </c>
      <c r="D183" s="75"/>
      <c r="E183" s="75"/>
      <c r="F183" s="208"/>
      <c r="G183" s="208"/>
      <c r="H183" s="457"/>
      <c r="I183" s="421"/>
      <c r="J183" s="421"/>
    </row>
    <row r="184" spans="1:10">
      <c r="A184" s="422"/>
      <c r="B184" s="635"/>
      <c r="C184" s="479" t="s">
        <v>15</v>
      </c>
      <c r="D184" s="494">
        <f t="shared" ref="D184:G184" si="45">D186+D187+D188</f>
        <v>53</v>
      </c>
      <c r="E184" s="494">
        <f t="shared" si="45"/>
        <v>53</v>
      </c>
      <c r="F184" s="494">
        <f t="shared" si="45"/>
        <v>22.5</v>
      </c>
      <c r="G184" s="494">
        <f t="shared" si="45"/>
        <v>0</v>
      </c>
      <c r="H184" s="496"/>
      <c r="I184" s="421"/>
      <c r="J184" s="421"/>
    </row>
    <row r="185" spans="1:10" ht="15" customHeight="1">
      <c r="A185" s="422"/>
      <c r="B185" s="635"/>
      <c r="C185" s="440" t="s">
        <v>16</v>
      </c>
      <c r="D185" s="137"/>
      <c r="E185" s="137"/>
      <c r="F185" s="441"/>
      <c r="G185" s="441"/>
      <c r="H185" s="442"/>
      <c r="I185" s="421"/>
      <c r="J185" s="421"/>
    </row>
    <row r="186" spans="1:10" ht="26.4">
      <c r="A186" s="422"/>
      <c r="B186" s="635"/>
      <c r="C186" s="443" t="s">
        <v>17</v>
      </c>
      <c r="D186" s="21">
        <v>0</v>
      </c>
      <c r="E186" s="21">
        <v>0</v>
      </c>
      <c r="F186" s="196">
        <v>0</v>
      </c>
      <c r="G186" s="196">
        <v>0</v>
      </c>
      <c r="H186" s="444"/>
      <c r="I186" s="421"/>
      <c r="J186" s="421"/>
    </row>
    <row r="187" spans="1:10">
      <c r="A187" s="422"/>
      <c r="B187" s="635"/>
      <c r="C187" s="497" t="s">
        <v>37</v>
      </c>
      <c r="D187" s="174">
        <v>11</v>
      </c>
      <c r="E187" s="174">
        <v>11</v>
      </c>
      <c r="F187" s="211">
        <v>5</v>
      </c>
      <c r="G187" s="211">
        <v>0</v>
      </c>
      <c r="H187" s="498"/>
      <c r="I187" s="421"/>
      <c r="J187" s="421"/>
    </row>
    <row r="188" spans="1:10" ht="26.4">
      <c r="A188" s="422"/>
      <c r="B188" s="636"/>
      <c r="C188" s="484" t="s">
        <v>25</v>
      </c>
      <c r="D188" s="499">
        <v>42</v>
      </c>
      <c r="E188" s="499">
        <v>42</v>
      </c>
      <c r="F188" s="500">
        <v>17.5</v>
      </c>
      <c r="G188" s="489">
        <v>0</v>
      </c>
      <c r="H188" s="501"/>
      <c r="I188" s="421"/>
      <c r="J188" s="421"/>
    </row>
    <row r="189" spans="1:10" ht="39.6">
      <c r="A189" s="422"/>
      <c r="B189" s="420" t="s">
        <v>415</v>
      </c>
      <c r="C189" s="180" t="s">
        <v>416</v>
      </c>
      <c r="D189" s="502"/>
      <c r="E189" s="502"/>
      <c r="F189" s="503"/>
      <c r="G189" s="502"/>
      <c r="H189" s="504"/>
      <c r="I189" s="421"/>
      <c r="J189" s="421"/>
    </row>
    <row r="190" spans="1:10">
      <c r="A190" s="422"/>
      <c r="B190" s="621"/>
      <c r="C190" s="505" t="s">
        <v>15</v>
      </c>
      <c r="D190" s="506">
        <f t="shared" ref="D190:G190" si="46">D192</f>
        <v>2.2000000000000002</v>
      </c>
      <c r="E190" s="506">
        <f t="shared" si="46"/>
        <v>0</v>
      </c>
      <c r="F190" s="506">
        <f t="shared" si="46"/>
        <v>1.8</v>
      </c>
      <c r="G190" s="506">
        <f t="shared" si="46"/>
        <v>1.8</v>
      </c>
      <c r="H190" s="507"/>
      <c r="I190" s="421"/>
      <c r="J190" s="421"/>
    </row>
    <row r="191" spans="1:10">
      <c r="A191" s="422"/>
      <c r="B191" s="622"/>
      <c r="C191" s="508" t="s">
        <v>16</v>
      </c>
      <c r="D191" s="509"/>
      <c r="E191" s="509"/>
      <c r="F191" s="510"/>
      <c r="G191" s="510"/>
      <c r="H191" s="511"/>
      <c r="I191" s="421"/>
      <c r="J191" s="421"/>
    </row>
    <row r="192" spans="1:10" ht="26.4">
      <c r="A192" s="422"/>
      <c r="B192" s="622"/>
      <c r="C192" s="512" t="s">
        <v>17</v>
      </c>
      <c r="D192" s="271">
        <v>2.2000000000000002</v>
      </c>
      <c r="E192" s="271">
        <v>0</v>
      </c>
      <c r="F192" s="272">
        <v>1.8</v>
      </c>
      <c r="G192" s="272">
        <v>1.8</v>
      </c>
      <c r="H192" s="513"/>
      <c r="I192" s="421"/>
      <c r="J192" s="421"/>
    </row>
    <row r="193" spans="1:10" ht="24.75" customHeight="1">
      <c r="A193" s="422"/>
      <c r="B193" s="270" t="s">
        <v>417</v>
      </c>
      <c r="C193" s="180" t="s">
        <v>418</v>
      </c>
      <c r="D193" s="502"/>
      <c r="E193" s="502"/>
      <c r="F193" s="502"/>
      <c r="G193" s="502"/>
      <c r="H193" s="514" t="s">
        <v>419</v>
      </c>
      <c r="I193" s="421"/>
      <c r="J193" s="421"/>
    </row>
    <row r="194" spans="1:10">
      <c r="A194" s="422"/>
      <c r="B194" s="632"/>
      <c r="C194" s="515" t="s">
        <v>15</v>
      </c>
      <c r="D194" s="494">
        <f t="shared" ref="D194:G194" si="47">D196+D197</f>
        <v>1220</v>
      </c>
      <c r="E194" s="494">
        <f t="shared" si="47"/>
        <v>800</v>
      </c>
      <c r="F194" s="494">
        <f t="shared" si="47"/>
        <v>0</v>
      </c>
      <c r="G194" s="494">
        <f t="shared" si="47"/>
        <v>0</v>
      </c>
      <c r="H194" s="462"/>
      <c r="I194" s="421"/>
      <c r="J194" s="421"/>
    </row>
    <row r="195" spans="1:10">
      <c r="A195" s="422"/>
      <c r="B195" s="633"/>
      <c r="C195" s="516" t="s">
        <v>16</v>
      </c>
      <c r="D195" s="159"/>
      <c r="E195" s="159"/>
      <c r="F195" s="207"/>
      <c r="G195" s="207"/>
      <c r="H195" s="458"/>
      <c r="I195" s="421"/>
      <c r="J195" s="421"/>
    </row>
    <row r="196" spans="1:10" ht="26.4">
      <c r="A196" s="422"/>
      <c r="B196" s="633"/>
      <c r="C196" s="517" t="s">
        <v>17</v>
      </c>
      <c r="D196" s="159">
        <v>800</v>
      </c>
      <c r="E196" s="159">
        <v>600</v>
      </c>
      <c r="F196" s="207">
        <v>0</v>
      </c>
      <c r="G196" s="207">
        <v>0</v>
      </c>
      <c r="H196" s="458"/>
      <c r="I196" s="421"/>
      <c r="J196" s="421"/>
    </row>
    <row r="197" spans="1:10" ht="26.4">
      <c r="A197" s="422"/>
      <c r="B197" s="634"/>
      <c r="C197" s="518" t="s">
        <v>25</v>
      </c>
      <c r="D197" s="274">
        <v>420</v>
      </c>
      <c r="E197" s="274">
        <v>200</v>
      </c>
      <c r="F197" s="275">
        <v>0</v>
      </c>
      <c r="G197" s="275">
        <v>0</v>
      </c>
      <c r="H197" s="451"/>
      <c r="I197" s="421"/>
      <c r="J197" s="421"/>
    </row>
    <row r="198" spans="1:10" ht="26.4">
      <c r="A198" s="422"/>
      <c r="B198" s="273" t="s">
        <v>420</v>
      </c>
      <c r="C198" s="180" t="s">
        <v>421</v>
      </c>
      <c r="D198" s="502"/>
      <c r="E198" s="502"/>
      <c r="F198" s="502"/>
      <c r="G198" s="502"/>
      <c r="H198" s="514" t="s">
        <v>422</v>
      </c>
      <c r="I198" s="421"/>
      <c r="J198" s="421"/>
    </row>
    <row r="199" spans="1:10">
      <c r="A199" s="422"/>
      <c r="B199" s="632"/>
      <c r="C199" s="515" t="s">
        <v>15</v>
      </c>
      <c r="D199" s="494">
        <f t="shared" ref="D199:G199" si="48">D201</f>
        <v>15</v>
      </c>
      <c r="E199" s="494">
        <f t="shared" si="48"/>
        <v>14</v>
      </c>
      <c r="F199" s="494">
        <f t="shared" si="48"/>
        <v>18</v>
      </c>
      <c r="G199" s="494">
        <f t="shared" si="48"/>
        <v>18</v>
      </c>
      <c r="H199" s="462"/>
      <c r="I199" s="421"/>
      <c r="J199" s="421"/>
    </row>
    <row r="200" spans="1:10" ht="20.25" customHeight="1">
      <c r="A200" s="422"/>
      <c r="B200" s="633"/>
      <c r="C200" s="516" t="s">
        <v>16</v>
      </c>
      <c r="D200" s="159"/>
      <c r="E200" s="159"/>
      <c r="F200" s="207"/>
      <c r="G200" s="207"/>
      <c r="H200" s="458"/>
      <c r="I200" s="421"/>
      <c r="J200" s="421"/>
    </row>
    <row r="201" spans="1:10" ht="26.4">
      <c r="A201" s="422"/>
      <c r="B201" s="634"/>
      <c r="C201" s="519" t="s">
        <v>17</v>
      </c>
      <c r="D201" s="485">
        <v>15</v>
      </c>
      <c r="E201" s="485">
        <v>14</v>
      </c>
      <c r="F201" s="486">
        <v>18</v>
      </c>
      <c r="G201" s="486">
        <v>18</v>
      </c>
      <c r="H201" s="458"/>
      <c r="I201" s="421"/>
      <c r="J201" s="421"/>
    </row>
    <row r="202" spans="1:10">
      <c r="A202" s="422"/>
      <c r="B202" s="276" t="s">
        <v>423</v>
      </c>
      <c r="C202" s="180" t="s">
        <v>424</v>
      </c>
      <c r="D202" s="502"/>
      <c r="E202" s="502"/>
      <c r="F202" s="502"/>
      <c r="G202" s="502"/>
      <c r="H202" s="514"/>
      <c r="I202" s="421"/>
      <c r="J202" s="421"/>
    </row>
    <row r="203" spans="1:10">
      <c r="A203" s="422"/>
      <c r="B203" s="622"/>
      <c r="C203" s="479" t="s">
        <v>15</v>
      </c>
      <c r="D203" s="494">
        <f t="shared" ref="D203:G203" si="49">D205</f>
        <v>0</v>
      </c>
      <c r="E203" s="494">
        <f t="shared" si="49"/>
        <v>0</v>
      </c>
      <c r="F203" s="494">
        <f t="shared" si="49"/>
        <v>0</v>
      </c>
      <c r="G203" s="494">
        <f t="shared" si="49"/>
        <v>0</v>
      </c>
      <c r="H203" s="462"/>
      <c r="I203" s="421"/>
      <c r="J203" s="421"/>
    </row>
    <row r="204" spans="1:10">
      <c r="A204" s="422"/>
      <c r="B204" s="622"/>
      <c r="C204" s="446" t="s">
        <v>16</v>
      </c>
      <c r="D204" s="159"/>
      <c r="E204" s="159"/>
      <c r="F204" s="207"/>
      <c r="G204" s="207"/>
      <c r="H204" s="458"/>
      <c r="I204" s="421"/>
      <c r="J204" s="421"/>
    </row>
    <row r="205" spans="1:10" ht="26.4">
      <c r="A205" s="422"/>
      <c r="B205" s="622"/>
      <c r="C205" s="466" t="s">
        <v>17</v>
      </c>
      <c r="D205" s="485">
        <v>0</v>
      </c>
      <c r="E205" s="485">
        <v>0</v>
      </c>
      <c r="F205" s="486">
        <v>0</v>
      </c>
      <c r="G205" s="486"/>
      <c r="H205" s="458"/>
      <c r="I205" s="421"/>
      <c r="J205" s="421"/>
    </row>
    <row r="206" spans="1:10">
      <c r="A206" s="422"/>
      <c r="B206" s="270" t="s">
        <v>425</v>
      </c>
      <c r="C206" s="180" t="s">
        <v>426</v>
      </c>
      <c r="D206" s="502"/>
      <c r="E206" s="502"/>
      <c r="F206" s="502"/>
      <c r="G206" s="502"/>
      <c r="H206" s="514" t="s">
        <v>419</v>
      </c>
      <c r="I206" s="421"/>
      <c r="J206" s="421"/>
    </row>
    <row r="207" spans="1:10">
      <c r="A207" s="422"/>
      <c r="B207" s="622"/>
      <c r="C207" s="515" t="s">
        <v>15</v>
      </c>
      <c r="D207" s="494">
        <v>127.6</v>
      </c>
      <c r="E207" s="494">
        <f>E209+E210</f>
        <v>125.4</v>
      </c>
      <c r="F207" s="494">
        <f t="shared" ref="F207:G207" si="50">F209+F210</f>
        <v>129</v>
      </c>
      <c r="G207" s="494">
        <f t="shared" si="50"/>
        <v>129</v>
      </c>
      <c r="H207" s="462"/>
      <c r="I207" s="421"/>
      <c r="J207" s="421"/>
    </row>
    <row r="208" spans="1:10">
      <c r="A208" s="422"/>
      <c r="B208" s="622"/>
      <c r="C208" s="516" t="s">
        <v>16</v>
      </c>
      <c r="D208" s="159"/>
      <c r="E208" s="159"/>
      <c r="F208" s="207"/>
      <c r="G208" s="207"/>
      <c r="H208" s="458"/>
      <c r="I208" s="421"/>
      <c r="J208" s="421"/>
    </row>
    <row r="209" spans="1:10" ht="26.4">
      <c r="A209" s="422"/>
      <c r="B209" s="622"/>
      <c r="C209" s="517" t="s">
        <v>17</v>
      </c>
      <c r="D209" s="159">
        <v>0</v>
      </c>
      <c r="E209" s="159">
        <v>0</v>
      </c>
      <c r="F209" s="207">
        <v>1</v>
      </c>
      <c r="G209" s="207">
        <v>1</v>
      </c>
      <c r="H209" s="458"/>
      <c r="I209" s="421"/>
      <c r="J209" s="421"/>
    </row>
    <row r="210" spans="1:10" ht="15.75" customHeight="1">
      <c r="A210" s="422"/>
      <c r="B210" s="623"/>
      <c r="C210" s="520" t="s">
        <v>37</v>
      </c>
      <c r="D210" s="278">
        <v>127.6</v>
      </c>
      <c r="E210" s="278">
        <v>125.4</v>
      </c>
      <c r="F210" s="279">
        <v>128</v>
      </c>
      <c r="G210" s="279">
        <v>128</v>
      </c>
      <c r="H210" s="521"/>
      <c r="I210" s="421"/>
      <c r="J210" s="421"/>
    </row>
    <row r="211" spans="1:10" ht="26.4">
      <c r="A211" s="422"/>
      <c r="B211" s="277" t="s">
        <v>427</v>
      </c>
      <c r="C211" s="180" t="s">
        <v>428</v>
      </c>
      <c r="D211" s="502"/>
      <c r="E211" s="502"/>
      <c r="F211" s="502"/>
      <c r="G211" s="502"/>
      <c r="H211" s="514" t="s">
        <v>429</v>
      </c>
      <c r="I211" s="421"/>
      <c r="J211" s="421"/>
    </row>
    <row r="212" spans="1:10">
      <c r="A212" s="422"/>
      <c r="B212" s="628"/>
      <c r="C212" s="479" t="s">
        <v>15</v>
      </c>
      <c r="D212" s="494">
        <f t="shared" ref="D212:G212" si="51">D214</f>
        <v>13.84</v>
      </c>
      <c r="E212" s="494">
        <f t="shared" si="51"/>
        <v>0</v>
      </c>
      <c r="F212" s="494">
        <f t="shared" si="51"/>
        <v>27.684000000000001</v>
      </c>
      <c r="G212" s="494">
        <f t="shared" si="51"/>
        <v>0</v>
      </c>
      <c r="H212" s="462"/>
      <c r="I212" s="421"/>
      <c r="J212" s="421"/>
    </row>
    <row r="213" spans="1:10" ht="21" customHeight="1">
      <c r="A213" s="422"/>
      <c r="B213" s="628"/>
      <c r="C213" s="446" t="s">
        <v>16</v>
      </c>
      <c r="D213" s="159"/>
      <c r="E213" s="159"/>
      <c r="F213" s="207"/>
      <c r="G213" s="207"/>
      <c r="H213" s="458"/>
      <c r="I213" s="421"/>
      <c r="J213" s="421"/>
    </row>
    <row r="214" spans="1:10" ht="26.4">
      <c r="A214" s="422"/>
      <c r="B214" s="628"/>
      <c r="C214" s="466" t="s">
        <v>17</v>
      </c>
      <c r="D214" s="485">
        <v>13.84</v>
      </c>
      <c r="E214" s="485">
        <v>0</v>
      </c>
      <c r="F214" s="486">
        <v>27.684000000000001</v>
      </c>
      <c r="G214" s="486">
        <v>0</v>
      </c>
      <c r="H214" s="458"/>
      <c r="I214" s="421"/>
      <c r="J214" s="421"/>
    </row>
    <row r="215" spans="1:10" ht="15" customHeight="1">
      <c r="A215" s="422"/>
      <c r="B215" s="176" t="s">
        <v>430</v>
      </c>
      <c r="C215" s="180" t="s">
        <v>431</v>
      </c>
      <c r="D215" s="502"/>
      <c r="E215" s="502"/>
      <c r="F215" s="502"/>
      <c r="G215" s="502"/>
      <c r="H215" s="514"/>
      <c r="I215" s="421"/>
      <c r="J215" s="421"/>
    </row>
    <row r="216" spans="1:10">
      <c r="A216" s="422"/>
      <c r="B216" s="628"/>
      <c r="C216" s="479" t="s">
        <v>15</v>
      </c>
      <c r="D216" s="494">
        <v>6</v>
      </c>
      <c r="E216" s="494">
        <f t="shared" ref="E216:G216" si="52">E218</f>
        <v>5</v>
      </c>
      <c r="F216" s="494">
        <f t="shared" si="52"/>
        <v>7</v>
      </c>
      <c r="G216" s="494">
        <f t="shared" si="52"/>
        <v>7</v>
      </c>
      <c r="H216" s="462"/>
      <c r="I216" s="421"/>
      <c r="J216" s="421"/>
    </row>
    <row r="217" spans="1:10" ht="12" customHeight="1">
      <c r="A217" s="422"/>
      <c r="B217" s="628"/>
      <c r="C217" s="446" t="s">
        <v>16</v>
      </c>
      <c r="D217" s="159"/>
      <c r="E217" s="159"/>
      <c r="F217" s="207"/>
      <c r="G217" s="207"/>
      <c r="H217" s="458"/>
      <c r="I217" s="421"/>
      <c r="J217" s="421"/>
    </row>
    <row r="218" spans="1:10" ht="26.4">
      <c r="A218" s="422"/>
      <c r="B218" s="628"/>
      <c r="C218" s="466" t="s">
        <v>17</v>
      </c>
      <c r="D218" s="485">
        <v>6</v>
      </c>
      <c r="E218" s="485">
        <v>5</v>
      </c>
      <c r="F218" s="486">
        <v>7</v>
      </c>
      <c r="G218" s="486">
        <v>7</v>
      </c>
      <c r="H218" s="458"/>
      <c r="I218" s="421"/>
      <c r="J218" s="421"/>
    </row>
    <row r="219" spans="1:10" ht="15" customHeight="1">
      <c r="A219" s="422"/>
      <c r="B219" s="176" t="s">
        <v>432</v>
      </c>
      <c r="C219" s="180" t="s">
        <v>433</v>
      </c>
      <c r="D219" s="502"/>
      <c r="E219" s="502"/>
      <c r="F219" s="502"/>
      <c r="G219" s="502"/>
      <c r="H219" s="514" t="s">
        <v>434</v>
      </c>
      <c r="I219" s="421"/>
      <c r="J219" s="421"/>
    </row>
    <row r="220" spans="1:10">
      <c r="A220" s="422"/>
      <c r="B220" s="628"/>
      <c r="C220" s="479" t="s">
        <v>15</v>
      </c>
      <c r="D220" s="494">
        <f t="shared" ref="D220:G220" si="53">D222</f>
        <v>3</v>
      </c>
      <c r="E220" s="494">
        <f t="shared" si="53"/>
        <v>3</v>
      </c>
      <c r="F220" s="494">
        <f t="shared" si="53"/>
        <v>3</v>
      </c>
      <c r="G220" s="494">
        <f t="shared" si="53"/>
        <v>3</v>
      </c>
      <c r="H220" s="462"/>
      <c r="I220" s="421"/>
      <c r="J220" s="421"/>
    </row>
    <row r="221" spans="1:10" ht="27" customHeight="1">
      <c r="A221" s="422"/>
      <c r="B221" s="628"/>
      <c r="C221" s="446" t="s">
        <v>16</v>
      </c>
      <c r="D221" s="159"/>
      <c r="E221" s="159"/>
      <c r="F221" s="207"/>
      <c r="G221" s="207"/>
      <c r="H221" s="458"/>
      <c r="I221" s="421"/>
      <c r="J221" s="421"/>
    </row>
    <row r="222" spans="1:10" ht="26.25" customHeight="1">
      <c r="A222" s="422"/>
      <c r="B222" s="628"/>
      <c r="C222" s="448" t="s">
        <v>17</v>
      </c>
      <c r="D222" s="159">
        <v>3</v>
      </c>
      <c r="E222" s="159">
        <v>3</v>
      </c>
      <c r="F222" s="207">
        <v>3</v>
      </c>
      <c r="G222" s="207">
        <v>3</v>
      </c>
      <c r="H222" s="458"/>
      <c r="I222" s="421"/>
      <c r="J222" s="421"/>
    </row>
    <row r="223" spans="1:10" ht="20.25" customHeight="1">
      <c r="A223" s="422"/>
      <c r="B223" s="24" t="s">
        <v>435</v>
      </c>
      <c r="C223" s="73" t="s">
        <v>436</v>
      </c>
      <c r="D223" s="75"/>
      <c r="E223" s="75"/>
      <c r="F223" s="75"/>
      <c r="G223" s="75"/>
      <c r="H223" s="457" t="s">
        <v>419</v>
      </c>
      <c r="I223" s="421"/>
      <c r="J223" s="421"/>
    </row>
    <row r="224" spans="1:10">
      <c r="A224" s="422"/>
      <c r="B224" s="628"/>
      <c r="C224" s="479" t="s">
        <v>15</v>
      </c>
      <c r="D224" s="228">
        <v>540</v>
      </c>
      <c r="E224" s="228">
        <f>E226+E227</f>
        <v>330</v>
      </c>
      <c r="F224" s="228">
        <f t="shared" ref="F224:G224" si="54">F226+F227</f>
        <v>0</v>
      </c>
      <c r="G224" s="228">
        <f t="shared" si="54"/>
        <v>0</v>
      </c>
      <c r="H224" s="462"/>
      <c r="I224" s="421"/>
      <c r="J224" s="421"/>
    </row>
    <row r="225" spans="1:10">
      <c r="A225" s="422"/>
      <c r="B225" s="628"/>
      <c r="C225" s="446" t="s">
        <v>16</v>
      </c>
      <c r="D225" s="159"/>
      <c r="E225" s="159"/>
      <c r="F225" s="207"/>
      <c r="G225" s="207"/>
      <c r="H225" s="458"/>
      <c r="I225" s="421"/>
      <c r="J225" s="421"/>
    </row>
    <row r="226" spans="1:10" ht="27" customHeight="1">
      <c r="A226" s="422"/>
      <c r="B226" s="628"/>
      <c r="C226" s="448" t="s">
        <v>17</v>
      </c>
      <c r="D226" s="159">
        <v>0</v>
      </c>
      <c r="E226" s="159">
        <v>0</v>
      </c>
      <c r="F226" s="207">
        <v>0</v>
      </c>
      <c r="G226" s="207">
        <v>0</v>
      </c>
      <c r="H226" s="458"/>
      <c r="I226" s="421"/>
      <c r="J226" s="421"/>
    </row>
    <row r="227" spans="1:10" ht="24.75" customHeight="1">
      <c r="A227" s="422"/>
      <c r="B227" s="628"/>
      <c r="C227" s="450" t="s">
        <v>25</v>
      </c>
      <c r="D227" s="148">
        <v>540</v>
      </c>
      <c r="E227" s="35">
        <v>330</v>
      </c>
      <c r="F227" s="171">
        <v>0</v>
      </c>
      <c r="G227" s="171">
        <v>0</v>
      </c>
      <c r="H227" s="451"/>
      <c r="I227" s="421"/>
      <c r="J227" s="421"/>
    </row>
    <row r="228" spans="1:10">
      <c r="A228" s="422"/>
      <c r="B228" s="24" t="s">
        <v>437</v>
      </c>
      <c r="C228" s="129" t="s">
        <v>438</v>
      </c>
      <c r="D228" s="478"/>
      <c r="E228" s="478"/>
      <c r="F228" s="478"/>
      <c r="G228" s="478"/>
      <c r="H228" s="457" t="s">
        <v>429</v>
      </c>
      <c r="I228" s="421"/>
      <c r="J228" s="421"/>
    </row>
    <row r="229" spans="1:10">
      <c r="A229" s="422"/>
      <c r="B229" s="629"/>
      <c r="C229" s="437" t="s">
        <v>15</v>
      </c>
      <c r="D229" s="116">
        <v>49.753</v>
      </c>
      <c r="E229" s="116">
        <f>E231+E232+E233</f>
        <v>49</v>
      </c>
      <c r="F229" s="116">
        <f t="shared" ref="F229:G229" si="55">F231+F232+F233</f>
        <v>48</v>
      </c>
      <c r="G229" s="116">
        <f t="shared" si="55"/>
        <v>47</v>
      </c>
      <c r="H229" s="462"/>
      <c r="I229" s="421"/>
      <c r="J229" s="421"/>
    </row>
    <row r="230" spans="1:10">
      <c r="A230" s="422"/>
      <c r="B230" s="630"/>
      <c r="C230" s="446" t="s">
        <v>16</v>
      </c>
      <c r="D230" s="159"/>
      <c r="E230" s="159"/>
      <c r="F230" s="207"/>
      <c r="G230" s="207"/>
      <c r="H230" s="458"/>
      <c r="I230" s="421"/>
      <c r="J230" s="421"/>
    </row>
    <row r="231" spans="1:10" ht="26.4">
      <c r="A231" s="422"/>
      <c r="B231" s="630"/>
      <c r="C231" s="466" t="s">
        <v>17</v>
      </c>
      <c r="D231" s="56">
        <v>0</v>
      </c>
      <c r="E231" s="56">
        <v>0</v>
      </c>
      <c r="F231" s="179">
        <v>0</v>
      </c>
      <c r="G231" s="179">
        <v>0</v>
      </c>
      <c r="H231" s="522"/>
      <c r="I231" s="421"/>
      <c r="J231" s="421"/>
    </row>
    <row r="232" spans="1:10">
      <c r="A232" s="422"/>
      <c r="B232" s="630"/>
      <c r="C232" s="523" t="s">
        <v>37</v>
      </c>
      <c r="D232" s="248">
        <v>49.753</v>
      </c>
      <c r="E232" s="248">
        <v>49</v>
      </c>
      <c r="F232" s="248">
        <v>48</v>
      </c>
      <c r="G232" s="251">
        <v>47</v>
      </c>
      <c r="H232" s="524"/>
      <c r="I232" s="421"/>
      <c r="J232" s="421"/>
    </row>
    <row r="233" spans="1:10" ht="26.4">
      <c r="A233" s="422"/>
      <c r="B233" s="631"/>
      <c r="C233" s="525" t="s">
        <v>25</v>
      </c>
      <c r="D233" s="249">
        <v>0</v>
      </c>
      <c r="E233" s="249">
        <v>0</v>
      </c>
      <c r="F233" s="250">
        <v>0</v>
      </c>
      <c r="G233" s="229">
        <v>0</v>
      </c>
      <c r="H233" s="526"/>
      <c r="I233" s="421"/>
      <c r="J233" s="421"/>
    </row>
    <row r="234" spans="1:10" ht="25.5" customHeight="1">
      <c r="A234" s="422"/>
      <c r="B234" s="24" t="s">
        <v>439</v>
      </c>
      <c r="C234" s="129" t="s">
        <v>440</v>
      </c>
      <c r="D234" s="478"/>
      <c r="E234" s="478"/>
      <c r="F234" s="478"/>
      <c r="G234" s="478"/>
      <c r="H234" s="457" t="s">
        <v>429</v>
      </c>
      <c r="I234" s="421"/>
      <c r="J234" s="421"/>
    </row>
    <row r="235" spans="1:10">
      <c r="A235" s="422"/>
      <c r="B235" s="625"/>
      <c r="C235" s="527" t="s">
        <v>15</v>
      </c>
      <c r="D235" s="116">
        <f t="shared" ref="D235:G235" si="56">D237+D238</f>
        <v>4</v>
      </c>
      <c r="E235" s="116">
        <f t="shared" si="56"/>
        <v>0</v>
      </c>
      <c r="F235" s="116">
        <f t="shared" si="56"/>
        <v>0</v>
      </c>
      <c r="G235" s="116">
        <f t="shared" si="56"/>
        <v>0</v>
      </c>
      <c r="H235" s="462"/>
      <c r="I235" s="421"/>
      <c r="J235" s="421"/>
    </row>
    <row r="236" spans="1:10">
      <c r="A236" s="422"/>
      <c r="B236" s="626"/>
      <c r="C236" s="516" t="s">
        <v>16</v>
      </c>
      <c r="D236" s="528"/>
      <c r="E236" s="528"/>
      <c r="F236" s="528"/>
      <c r="G236" s="528"/>
      <c r="H236" s="458"/>
      <c r="I236" s="421"/>
      <c r="J236" s="421"/>
    </row>
    <row r="237" spans="1:10" ht="26.4">
      <c r="A237" s="422"/>
      <c r="B237" s="626"/>
      <c r="C237" s="517" t="s">
        <v>17</v>
      </c>
      <c r="D237" s="149">
        <v>0</v>
      </c>
      <c r="E237" s="21">
        <v>0</v>
      </c>
      <c r="F237" s="196">
        <v>0</v>
      </c>
      <c r="G237" s="196">
        <v>0</v>
      </c>
      <c r="H237" s="458"/>
      <c r="I237" s="421"/>
      <c r="J237" s="421"/>
    </row>
    <row r="238" spans="1:10" ht="26.4">
      <c r="A238" s="422"/>
      <c r="B238" s="627"/>
      <c r="C238" s="450" t="s">
        <v>25</v>
      </c>
      <c r="D238" s="150">
        <v>4</v>
      </c>
      <c r="E238" s="35">
        <v>0</v>
      </c>
      <c r="F238" s="171">
        <v>0</v>
      </c>
      <c r="G238" s="171">
        <v>0</v>
      </c>
      <c r="H238" s="451"/>
      <c r="I238" s="421"/>
      <c r="J238" s="421"/>
    </row>
    <row r="239" spans="1:10" ht="26.4">
      <c r="A239" s="422"/>
      <c r="B239" s="24" t="s">
        <v>441</v>
      </c>
      <c r="C239" s="129" t="s">
        <v>442</v>
      </c>
      <c r="D239" s="478"/>
      <c r="E239" s="478"/>
      <c r="F239" s="478"/>
      <c r="G239" s="478"/>
      <c r="H239" s="457" t="s">
        <v>443</v>
      </c>
      <c r="I239" s="421"/>
      <c r="J239" s="421"/>
    </row>
    <row r="240" spans="1:10">
      <c r="A240" s="422"/>
      <c r="B240" s="625"/>
      <c r="C240" s="527" t="s">
        <v>15</v>
      </c>
      <c r="D240" s="116">
        <v>121.5</v>
      </c>
      <c r="E240" s="116">
        <f>E242+E243</f>
        <v>200</v>
      </c>
      <c r="F240" s="116">
        <f t="shared" ref="F240:G240" si="57">F242+F243</f>
        <v>200</v>
      </c>
      <c r="G240" s="116">
        <f t="shared" si="57"/>
        <v>0</v>
      </c>
      <c r="H240" s="462"/>
      <c r="I240" s="421"/>
      <c r="J240" s="421"/>
    </row>
    <row r="241" spans="1:10">
      <c r="A241" s="422"/>
      <c r="B241" s="626"/>
      <c r="C241" s="516" t="s">
        <v>16</v>
      </c>
      <c r="D241" s="159"/>
      <c r="E241" s="159"/>
      <c r="F241" s="207"/>
      <c r="G241" s="207"/>
      <c r="H241" s="458"/>
      <c r="I241" s="421"/>
      <c r="J241" s="421"/>
    </row>
    <row r="242" spans="1:10" ht="26.4">
      <c r="A242" s="422"/>
      <c r="B242" s="626"/>
      <c r="C242" s="517" t="s">
        <v>17</v>
      </c>
      <c r="D242" s="159">
        <v>0</v>
      </c>
      <c r="E242" s="159">
        <v>0</v>
      </c>
      <c r="F242" s="207">
        <v>0</v>
      </c>
      <c r="G242" s="207">
        <v>0</v>
      </c>
      <c r="H242" s="458"/>
      <c r="I242" s="421"/>
      <c r="J242" s="421"/>
    </row>
    <row r="243" spans="1:10">
      <c r="A243" s="422"/>
      <c r="B243" s="627"/>
      <c r="C243" s="529" t="s">
        <v>37</v>
      </c>
      <c r="D243" s="115">
        <v>121.5</v>
      </c>
      <c r="E243" s="115">
        <v>200</v>
      </c>
      <c r="F243" s="212">
        <v>200</v>
      </c>
      <c r="G243" s="212">
        <v>0</v>
      </c>
      <c r="H243" s="521"/>
      <c r="I243" s="421"/>
      <c r="J243" s="421"/>
    </row>
    <row r="244" spans="1:10" ht="15" customHeight="1">
      <c r="A244" s="422"/>
      <c r="B244" s="216" t="s">
        <v>444</v>
      </c>
      <c r="C244" s="215" t="s">
        <v>445</v>
      </c>
      <c r="D244" s="167"/>
      <c r="E244" s="167"/>
      <c r="F244" s="213"/>
      <c r="G244" s="213"/>
      <c r="H244" s="530"/>
      <c r="I244" s="421"/>
      <c r="J244" s="421"/>
    </row>
    <row r="245" spans="1:10">
      <c r="A245" s="422"/>
      <c r="B245" s="624"/>
      <c r="C245" s="531" t="s">
        <v>15</v>
      </c>
      <c r="D245" s="120">
        <f t="shared" ref="D245:G245" si="58">D247+D248</f>
        <v>63.3</v>
      </c>
      <c r="E245" s="120">
        <f t="shared" si="58"/>
        <v>88.26</v>
      </c>
      <c r="F245" s="120">
        <f t="shared" si="58"/>
        <v>88.2</v>
      </c>
      <c r="G245" s="120">
        <f t="shared" si="58"/>
        <v>88.2</v>
      </c>
      <c r="H245" s="462"/>
      <c r="I245" s="421"/>
      <c r="J245" s="421"/>
    </row>
    <row r="246" spans="1:10">
      <c r="A246" s="422"/>
      <c r="B246" s="616"/>
      <c r="C246" s="532" t="s">
        <v>16</v>
      </c>
      <c r="D246" s="53"/>
      <c r="E246" s="53"/>
      <c r="F246" s="172"/>
      <c r="G246" s="172"/>
      <c r="H246" s="458"/>
      <c r="I246" s="421"/>
      <c r="J246" s="421"/>
    </row>
    <row r="247" spans="1:10" ht="24.75" customHeight="1">
      <c r="A247" s="422"/>
      <c r="B247" s="616"/>
      <c r="C247" s="532" t="s">
        <v>17</v>
      </c>
      <c r="D247" s="53">
        <v>12.7</v>
      </c>
      <c r="E247" s="53">
        <v>17.7</v>
      </c>
      <c r="F247" s="172">
        <v>17.64</v>
      </c>
      <c r="G247" s="172">
        <v>17.64</v>
      </c>
      <c r="H247" s="458"/>
      <c r="I247" s="421"/>
      <c r="J247" s="421"/>
    </row>
    <row r="248" spans="1:10" ht="26.4">
      <c r="A248" s="422"/>
      <c r="B248" s="617"/>
      <c r="C248" s="533" t="s">
        <v>25</v>
      </c>
      <c r="D248" s="35">
        <v>50.6</v>
      </c>
      <c r="E248" s="35">
        <v>70.56</v>
      </c>
      <c r="F248" s="171">
        <v>70.56</v>
      </c>
      <c r="G248" s="171">
        <v>70.56</v>
      </c>
      <c r="H248" s="534"/>
      <c r="I248" s="421"/>
      <c r="J248" s="421"/>
    </row>
    <row r="249" spans="1:10">
      <c r="A249" s="422"/>
      <c r="B249" s="216" t="s">
        <v>446</v>
      </c>
      <c r="C249" s="215" t="s">
        <v>447</v>
      </c>
      <c r="D249" s="126"/>
      <c r="E249" s="126"/>
      <c r="F249" s="173"/>
      <c r="G249" s="173"/>
      <c r="H249" s="457"/>
      <c r="I249" s="421"/>
      <c r="J249" s="421"/>
    </row>
    <row r="250" spans="1:10">
      <c r="A250" s="422"/>
      <c r="B250" s="624"/>
      <c r="C250" s="531" t="s">
        <v>15</v>
      </c>
      <c r="D250" s="120">
        <f t="shared" ref="D250:G250" si="59">D252+D253</f>
        <v>5</v>
      </c>
      <c r="E250" s="120">
        <f t="shared" si="59"/>
        <v>10</v>
      </c>
      <c r="F250" s="120">
        <f t="shared" si="59"/>
        <v>5</v>
      </c>
      <c r="G250" s="120">
        <f t="shared" si="59"/>
        <v>5</v>
      </c>
      <c r="H250" s="462"/>
      <c r="I250" s="421"/>
      <c r="J250" s="421"/>
    </row>
    <row r="251" spans="1:10" ht="16.5" customHeight="1">
      <c r="A251" s="422"/>
      <c r="B251" s="616"/>
      <c r="C251" s="532" t="s">
        <v>16</v>
      </c>
      <c r="D251" s="53"/>
      <c r="E251" s="53"/>
      <c r="F251" s="172"/>
      <c r="G251" s="172"/>
      <c r="H251" s="458"/>
      <c r="I251" s="421"/>
      <c r="J251" s="421"/>
    </row>
    <row r="252" spans="1:10" ht="28.5" customHeight="1">
      <c r="A252" s="422"/>
      <c r="B252" s="616"/>
      <c r="C252" s="532" t="s">
        <v>17</v>
      </c>
      <c r="D252" s="53">
        <v>5</v>
      </c>
      <c r="E252" s="53">
        <v>10</v>
      </c>
      <c r="F252" s="172">
        <v>5</v>
      </c>
      <c r="G252" s="172">
        <v>5</v>
      </c>
      <c r="H252" s="458"/>
      <c r="I252" s="421"/>
      <c r="J252" s="421"/>
    </row>
    <row r="253" spans="1:10" ht="26.4">
      <c r="A253" s="422"/>
      <c r="B253" s="616"/>
      <c r="C253" s="518" t="s">
        <v>25</v>
      </c>
      <c r="D253" s="35">
        <v>0</v>
      </c>
      <c r="E253" s="35">
        <v>0</v>
      </c>
      <c r="F253" s="171">
        <v>0</v>
      </c>
      <c r="G253" s="171">
        <v>0</v>
      </c>
      <c r="H253" s="534"/>
      <c r="I253" s="421"/>
      <c r="J253" s="421"/>
    </row>
    <row r="254" spans="1:10" ht="26.4">
      <c r="A254" s="422"/>
      <c r="B254" s="535" t="s">
        <v>448</v>
      </c>
      <c r="C254" s="180" t="s">
        <v>449</v>
      </c>
      <c r="D254" s="478"/>
      <c r="E254" s="478"/>
      <c r="F254" s="478"/>
      <c r="G254" s="478"/>
      <c r="H254" s="457"/>
      <c r="I254" s="421"/>
      <c r="J254" s="421"/>
    </row>
    <row r="255" spans="1:10" ht="13.8" customHeight="1">
      <c r="A255" s="422"/>
      <c r="B255" s="615"/>
      <c r="C255" s="515" t="s">
        <v>15</v>
      </c>
      <c r="D255" s="116">
        <v>121.5</v>
      </c>
      <c r="E255" s="116">
        <f>E257</f>
        <v>0</v>
      </c>
      <c r="F255" s="116">
        <f t="shared" ref="F255:G255" si="60">F257</f>
        <v>300</v>
      </c>
      <c r="G255" s="116">
        <f t="shared" si="60"/>
        <v>0</v>
      </c>
      <c r="H255" s="462"/>
      <c r="I255" s="421"/>
      <c r="J255" s="421"/>
    </row>
    <row r="256" spans="1:10" ht="13.8" customHeight="1">
      <c r="A256" s="422"/>
      <c r="B256" s="616"/>
      <c r="C256" s="516" t="s">
        <v>16</v>
      </c>
      <c r="D256" s="159"/>
      <c r="E256" s="159"/>
      <c r="F256" s="207"/>
      <c r="G256" s="207"/>
      <c r="H256" s="458"/>
      <c r="I256" s="421"/>
      <c r="J256" s="421"/>
    </row>
    <row r="257" spans="1:14" ht="26.4">
      <c r="A257" s="422"/>
      <c r="B257" s="617"/>
      <c r="C257" s="517" t="s">
        <v>17</v>
      </c>
      <c r="D257" s="159">
        <v>0</v>
      </c>
      <c r="E257" s="159">
        <v>0</v>
      </c>
      <c r="F257" s="207">
        <v>300</v>
      </c>
      <c r="G257" s="207">
        <v>0</v>
      </c>
      <c r="H257" s="458"/>
      <c r="I257" s="421"/>
      <c r="J257" s="421"/>
    </row>
    <row r="258" spans="1:14">
      <c r="A258" s="422"/>
      <c r="B258" s="80"/>
      <c r="C258" s="536" t="s">
        <v>16</v>
      </c>
      <c r="D258" s="83"/>
      <c r="E258" s="83"/>
      <c r="F258" s="198"/>
      <c r="G258" s="198"/>
      <c r="H258" s="537"/>
      <c r="I258" s="421"/>
      <c r="J258" s="421"/>
    </row>
    <row r="259" spans="1:14" ht="26.4">
      <c r="A259" s="422"/>
      <c r="B259" s="80"/>
      <c r="C259" s="536" t="s">
        <v>17</v>
      </c>
      <c r="D259" s="83">
        <f>D9+D13+D17+D22+D26+D36+D41+D45+D49+D53+D57+D61+D65+D69+D74+D78+D83+D87+D91+D95+D99+D103+D107+D111+D115+D123+D132+D137+D144+D149+D153+D165+D169+D173+D178+D182+D186+D192+D196+D201+D205+D209+D214+D218+D222+D231+D237+D242+D247+D252</f>
        <v>11511.740000000002</v>
      </c>
      <c r="E259" s="83">
        <f>E9+E13+E17+E22+E26+E36+E41+E45+E49+E53+E57+E61+E65+E69+E74+E78+E83+E87+E91+E95+E99+E103+E107+E111+E115+E123+E132+E137+E144+E149+E153+E165+E169+E173+E178+E182+E186+E192+E196+E201+E205+E209+E214+E218+E222+E231+E237+E242+E247+E252</f>
        <v>9484.8000000000011</v>
      </c>
      <c r="F259" s="83">
        <f t="shared" ref="F259:G259" si="61">F9+F13+F17+F22+F26+F36+F41+F45+F49+F53+F57+F61+F65+F69+F74+F78+F83+F87+F91+F95+F99+F103+F107+F111+F115+F123+F132+F137+F144+F149+F153+F165+F169+F173+F178+F182+F186+F192+F196+F201+F205+F209+F214+F218+F222+F231+F237+F242+F247+F252</f>
        <v>9903.8239999999969</v>
      </c>
      <c r="G259" s="83">
        <f t="shared" si="61"/>
        <v>9130.3399999999983</v>
      </c>
      <c r="H259" s="537"/>
      <c r="I259" s="421"/>
      <c r="J259" s="421"/>
      <c r="N259" s="158"/>
    </row>
    <row r="260" spans="1:14" ht="26.4">
      <c r="A260" s="422"/>
      <c r="B260" s="538"/>
      <c r="C260" s="85" t="s">
        <v>124</v>
      </c>
      <c r="D260" s="86">
        <f>D7+D11+D15+D20+D24+D34+D39+D43+D47+D51+D55+D59+D63+D67+D72+D76+D81+D85+D89+D93+D97+D101+D105+D109+D113+D117+D121+D126+D130+D135+D142+D147+D151+D155+D159+D163+D167+D171+D176+D180+D184+D194+D199+D203+D207+D212+D216+D220+D224+D229+D235+D240+D245+D250+D255</f>
        <v>23976.969999999998</v>
      </c>
      <c r="E260" s="86">
        <f>SUM(E7,E11,E15,E20,E24,E29,E34,E39,E43,E47,E51,E55,E59,E63,E67,E72,E76,E81,E85,E89,E93,E97,E101,E105,E109,E113,E117,E121,E126,E130,E135,E142,E147,E151,E155,E159,E163,E167,E171,E176,E180,E184,E190,E194,E199,E203,E207,E212,E216,E220,E224,E229,E235,E240,E245,E250,E255)</f>
        <v>22860.310000000005</v>
      </c>
      <c r="F260" s="86">
        <f>SUM(F7,F11,F15,F20,F24,F29,F34,F39,F43,F47,F51,F55,F59,F63,F67,F72,F76,F81,F85,F89,F93,F97,F101,F105,F109,F113,F117,F121,F126,F130,F135,F142,F147,F151,F155,F159,F163,F167,F171,F176,F180,F184,F190,F194,F199,F203,F207,F212,F216,F220,F224,F229,F235,F240,F245,F250,F255)</f>
        <v>22940.100000000006</v>
      </c>
      <c r="G260" s="86">
        <f>SUM(G7,G11,G15,G20,G24,G29,G34,G39,G43,G47,G51,G55,G59,G63,G67,G72,G76,G81,G85,G89,G93,G97,G101,G105,G109,G113,G117,G121,G126,G130,G135,G142,G147,G151,G155,G159,G163,G167,G171,G176,G180,G184,G190,G194,G199,G203,G207,G212,G216,G220,G224,G229,G235,G240,G245,G250,G255)</f>
        <v>21647.051000000003</v>
      </c>
      <c r="H260" s="539"/>
      <c r="I260" s="421"/>
      <c r="J260" s="421"/>
      <c r="L260" s="158"/>
    </row>
    <row r="261" spans="1:14">
      <c r="A261" s="422"/>
      <c r="B261" s="540"/>
      <c r="C261" s="88" t="s">
        <v>125</v>
      </c>
      <c r="D261" s="230">
        <f>D194+D21</f>
        <v>1220</v>
      </c>
      <c r="E261" s="230">
        <f>E194+E21</f>
        <v>800</v>
      </c>
      <c r="F261" s="230">
        <f t="shared" ref="F261:G261" si="62">F194+F21</f>
        <v>0</v>
      </c>
      <c r="G261" s="230">
        <f t="shared" si="62"/>
        <v>0</v>
      </c>
      <c r="H261" s="537"/>
      <c r="I261" s="421"/>
      <c r="J261" s="421"/>
    </row>
    <row r="262" spans="1:14" ht="26.4">
      <c r="A262" s="422"/>
      <c r="B262" s="540"/>
      <c r="C262" s="88" t="s">
        <v>126</v>
      </c>
      <c r="D262" s="541"/>
      <c r="E262" s="541">
        <v>-1116.6600000000001</v>
      </c>
      <c r="F262" s="541">
        <v>-79.790000000000006</v>
      </c>
      <c r="G262" s="541">
        <v>-1293.05</v>
      </c>
      <c r="H262" s="537"/>
      <c r="I262" s="421"/>
      <c r="J262" s="421"/>
    </row>
    <row r="265" spans="1:14">
      <c r="D265" s="93"/>
    </row>
    <row r="266" spans="1:14" ht="26.4">
      <c r="C266" s="20" t="s">
        <v>17</v>
      </c>
      <c r="D266" s="17">
        <f>D242+D237+D231+D226+D222+D218+D214+D209+D205+D201+D196+D186+D182+D178+D173+D169+D165+D153+D149+D144+D137+D132+D123+D115+D111+D107+D103+D99+D95+D91+D87+D83+D78+D74+D69+D65+D61+D57+D53+D49+D45+D41+D36+D26+D22+D17+D13+D9</f>
        <v>11491.840000000002</v>
      </c>
      <c r="E266" s="17">
        <f>E242+E237+E231+E226+E222+E218+E214+E209+E205+E201+E196+E186+E182+E178+E173+E169+E165+E153+E149+E144+E137+E132+E123+E115+E111+E107+E103+E99+E95+E91+E87+E83+E78+E74+E69+E65+E61+E57+E53+E49+E45+E41+E36+E26+E22+E17+E13+E9+E31+E192+E247+E252+E257</f>
        <v>9564.8000000000011</v>
      </c>
      <c r="F266" s="17">
        <f>F242+F237+F231+F226+F222+F218+F214+F209+F205+F201+F196+F186+F182+F178+F173+F169+F165+F153+F149+F144+F137+F132+F123+F115+F111+F107+F103+F99+F95+F91+F87+F83+F78+F74+F69+F65+F61+F57+F53+F49+F45+F41+F36+F26+F22+F17+F13+F9+F31+F192+F247+F252+F257</f>
        <v>10703.823999999999</v>
      </c>
      <c r="G266" s="93"/>
    </row>
    <row r="267" spans="1:14" ht="26.4">
      <c r="C267" s="33" t="s">
        <v>25</v>
      </c>
      <c r="D267" s="17">
        <f>D238+D227+D197+D188+D140+D79+D37+D27</f>
        <v>2488.5</v>
      </c>
      <c r="E267" s="17">
        <f>E238+E227+E197+E188+E140+E79+E37+E27+E248+E253</f>
        <v>750.46</v>
      </c>
      <c r="F267" s="17">
        <f>F238+F227+F197+F188+F140+F79+F37+F27+F248+F253</f>
        <v>95.960000000000008</v>
      </c>
      <c r="G267" s="93"/>
    </row>
    <row r="268" spans="1:14">
      <c r="C268" s="61" t="s">
        <v>37</v>
      </c>
      <c r="D268" s="17">
        <f>D243+D210+D161+D157+D138+D133+D128+D124+D119</f>
        <v>9148.2770000000019</v>
      </c>
      <c r="E268" s="17">
        <f>SUM(E124,E128,E133,E138,E157,E161,E187,E210,E232,E243)</f>
        <v>11302.35</v>
      </c>
      <c r="F268" s="17">
        <f>SUM(F124,F128,F133,F138,F157,F161,F187,F210,F232,F243)</f>
        <v>11418.83</v>
      </c>
      <c r="G268" s="93"/>
    </row>
    <row r="269" spans="1:14">
      <c r="C269" s="72" t="s">
        <v>77</v>
      </c>
      <c r="D269" s="17">
        <f t="shared" ref="D269:F269" si="63">D174+D139</f>
        <v>588</v>
      </c>
      <c r="E269" s="17">
        <f>E174+E139</f>
        <v>552.4</v>
      </c>
      <c r="F269" s="17">
        <f t="shared" si="63"/>
        <v>552.4</v>
      </c>
      <c r="G269" s="93"/>
    </row>
    <row r="270" spans="1:14">
      <c r="C270" s="91" t="s">
        <v>127</v>
      </c>
      <c r="D270" s="17">
        <v>0</v>
      </c>
      <c r="E270" s="17">
        <v>0</v>
      </c>
      <c r="F270" s="17">
        <v>0</v>
      </c>
      <c r="G270" s="93"/>
    </row>
  </sheetData>
  <mergeCells count="57">
    <mergeCell ref="A1:H1"/>
    <mergeCell ref="B72:B74"/>
    <mergeCell ref="B2:H2"/>
    <mergeCell ref="B11:B13"/>
    <mergeCell ref="B15:B17"/>
    <mergeCell ref="B20:B22"/>
    <mergeCell ref="B24:B26"/>
    <mergeCell ref="B245:B248"/>
    <mergeCell ref="B184:B188"/>
    <mergeCell ref="B34:B36"/>
    <mergeCell ref="B171:B174"/>
    <mergeCell ref="B180:B182"/>
    <mergeCell ref="B176:B178"/>
    <mergeCell ref="B85:B87"/>
    <mergeCell ref="B39:B41"/>
    <mergeCell ref="B43:B45"/>
    <mergeCell ref="B47:B49"/>
    <mergeCell ref="B51:B53"/>
    <mergeCell ref="B55:B57"/>
    <mergeCell ref="B59:B61"/>
    <mergeCell ref="B63:B65"/>
    <mergeCell ref="B67:B69"/>
    <mergeCell ref="B81:B83"/>
    <mergeCell ref="B194:B197"/>
    <mergeCell ref="B190:B192"/>
    <mergeCell ref="B135:B140"/>
    <mergeCell ref="B89:B91"/>
    <mergeCell ref="B93:B95"/>
    <mergeCell ref="B97:B99"/>
    <mergeCell ref="B101:B103"/>
    <mergeCell ref="B105:B107"/>
    <mergeCell ref="B109:B111"/>
    <mergeCell ref="B113:B115"/>
    <mergeCell ref="B117:B119"/>
    <mergeCell ref="B126:B128"/>
    <mergeCell ref="B130:B133"/>
    <mergeCell ref="B151:B153"/>
    <mergeCell ref="B155:B157"/>
    <mergeCell ref="B159:B161"/>
    <mergeCell ref="B163:B165"/>
    <mergeCell ref="B167:B169"/>
    <mergeCell ref="B255:B257"/>
    <mergeCell ref="B121:B124"/>
    <mergeCell ref="B76:B79"/>
    <mergeCell ref="B250:B253"/>
    <mergeCell ref="B235:B238"/>
    <mergeCell ref="B240:B243"/>
    <mergeCell ref="B203:B205"/>
    <mergeCell ref="B207:B210"/>
    <mergeCell ref="B212:B214"/>
    <mergeCell ref="B216:B218"/>
    <mergeCell ref="B220:B222"/>
    <mergeCell ref="B224:B227"/>
    <mergeCell ref="B229:B233"/>
    <mergeCell ref="B199:B201"/>
    <mergeCell ref="B142:B144"/>
    <mergeCell ref="B147:B149"/>
  </mergeCells>
  <phoneticPr fontId="24" type="noConversion"/>
  <printOptions horizontalCentered="1"/>
  <pageMargins left="0.25" right="0.25" top="0.75" bottom="0.75" header="0.3" footer="0.3"/>
  <pageSetup paperSize="8" fitToHeight="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J68"/>
  <sheetViews>
    <sheetView showGridLines="0" zoomScaleNormal="100" workbookViewId="0">
      <selection activeCell="N61" sqref="N61"/>
    </sheetView>
  </sheetViews>
  <sheetFormatPr defaultColWidth="9.109375" defaultRowHeight="13.2"/>
  <cols>
    <col min="1" max="1" width="2.5546875" style="2" customWidth="1"/>
    <col min="2" max="2" width="22.6640625" style="2" customWidth="1"/>
    <col min="3" max="3" width="49.33203125" style="92" customWidth="1"/>
    <col min="4" max="7" width="14.6640625" style="93" customWidth="1"/>
    <col min="8" max="8" width="14.6640625" style="1" customWidth="1"/>
    <col min="9" max="10" width="15" style="1" hidden="1" customWidth="1"/>
    <col min="11" max="16384" width="9.109375" style="2"/>
  </cols>
  <sheetData>
    <row r="1" spans="2:10">
      <c r="B1" s="575" t="s">
        <v>0</v>
      </c>
      <c r="C1" s="575"/>
      <c r="D1" s="575"/>
      <c r="E1" s="575"/>
      <c r="F1" s="575"/>
      <c r="G1" s="575"/>
      <c r="H1" s="575"/>
    </row>
    <row r="2" spans="2:10" ht="39.6" customHeight="1">
      <c r="B2" s="576" t="s">
        <v>450</v>
      </c>
      <c r="C2" s="576"/>
      <c r="D2" s="576"/>
      <c r="E2" s="576"/>
      <c r="F2" s="576"/>
      <c r="G2" s="576"/>
      <c r="H2" s="576"/>
    </row>
    <row r="3" spans="2:10" ht="55.5" customHeight="1"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133</v>
      </c>
      <c r="H3" s="3" t="s">
        <v>8</v>
      </c>
      <c r="I3" s="285" t="s">
        <v>9</v>
      </c>
      <c r="J3" s="285" t="s">
        <v>134</v>
      </c>
    </row>
    <row r="4" spans="2:10">
      <c r="B4" s="286">
        <v>1</v>
      </c>
      <c r="C4" s="286">
        <v>2</v>
      </c>
      <c r="D4" s="286">
        <v>4</v>
      </c>
      <c r="E4" s="286">
        <v>5</v>
      </c>
      <c r="F4" s="286">
        <v>6</v>
      </c>
      <c r="G4" s="286">
        <v>7</v>
      </c>
      <c r="H4" s="286">
        <v>8</v>
      </c>
      <c r="I4" s="4">
        <v>9</v>
      </c>
      <c r="J4" s="4">
        <v>10</v>
      </c>
    </row>
    <row r="5" spans="2:10" ht="26.4">
      <c r="B5" s="57" t="s">
        <v>451</v>
      </c>
      <c r="C5" s="57" t="s">
        <v>452</v>
      </c>
      <c r="D5" s="7"/>
      <c r="E5" s="7"/>
      <c r="F5" s="7"/>
      <c r="G5" s="7"/>
      <c r="H5" s="8"/>
    </row>
    <row r="6" spans="2:10" ht="39.6">
      <c r="B6" s="288" t="s">
        <v>453</v>
      </c>
      <c r="C6" s="10" t="s">
        <v>454</v>
      </c>
      <c r="D6" s="11"/>
      <c r="E6" s="11"/>
      <c r="F6" s="11"/>
      <c r="G6" s="11"/>
      <c r="H6" s="102" t="s">
        <v>455</v>
      </c>
      <c r="J6" s="289"/>
    </row>
    <row r="7" spans="2:10" ht="17.25" customHeight="1">
      <c r="B7" s="594"/>
      <c r="C7" s="13" t="s">
        <v>15</v>
      </c>
      <c r="D7" s="14">
        <v>135</v>
      </c>
      <c r="E7" s="14">
        <f>E9</f>
        <v>114</v>
      </c>
      <c r="F7" s="14">
        <f t="shared" ref="F7:G7" si="0">F9</f>
        <v>150</v>
      </c>
      <c r="G7" s="14">
        <f t="shared" si="0"/>
        <v>150</v>
      </c>
      <c r="H7" s="28"/>
      <c r="J7" s="600"/>
    </row>
    <row r="8" spans="2:10" ht="12.75" customHeight="1">
      <c r="B8" s="595"/>
      <c r="C8" s="29" t="s">
        <v>16</v>
      </c>
      <c r="D8" s="30"/>
      <c r="E8" s="30"/>
      <c r="F8" s="30"/>
      <c r="G8" s="30"/>
      <c r="H8" s="31"/>
      <c r="J8" s="586"/>
    </row>
    <row r="9" spans="2:10" ht="26.4">
      <c r="B9" s="595"/>
      <c r="C9" s="32" t="s">
        <v>17</v>
      </c>
      <c r="D9" s="48">
        <v>130</v>
      </c>
      <c r="E9" s="48">
        <v>114</v>
      </c>
      <c r="F9" s="48">
        <v>150</v>
      </c>
      <c r="G9" s="48">
        <v>150</v>
      </c>
      <c r="H9" s="191"/>
      <c r="J9" s="586"/>
    </row>
    <row r="10" spans="2:10" ht="12.75" customHeight="1">
      <c r="B10" s="288" t="s">
        <v>456</v>
      </c>
      <c r="C10" s="10" t="s">
        <v>457</v>
      </c>
      <c r="D10" s="11"/>
      <c r="E10" s="11"/>
      <c r="F10" s="11"/>
      <c r="G10" s="11"/>
      <c r="H10" s="102"/>
      <c r="J10" s="600"/>
    </row>
    <row r="11" spans="2:10" ht="12.75" customHeight="1">
      <c r="B11" s="594"/>
      <c r="C11" s="13" t="s">
        <v>15</v>
      </c>
      <c r="D11" s="14">
        <f t="shared" ref="D11:G11" si="1">D13</f>
        <v>0</v>
      </c>
      <c r="E11" s="14">
        <f t="shared" si="1"/>
        <v>0</v>
      </c>
      <c r="F11" s="14">
        <f t="shared" si="1"/>
        <v>0</v>
      </c>
      <c r="G11" s="14">
        <f t="shared" si="1"/>
        <v>0</v>
      </c>
      <c r="H11" s="28"/>
      <c r="J11" s="586"/>
    </row>
    <row r="12" spans="2:10" ht="14.4">
      <c r="B12" s="595"/>
      <c r="C12" s="29" t="s">
        <v>16</v>
      </c>
      <c r="D12" s="30"/>
      <c r="E12" s="30"/>
      <c r="F12" s="30"/>
      <c r="G12" s="30"/>
      <c r="H12" s="31"/>
      <c r="J12" s="290"/>
    </row>
    <row r="13" spans="2:10" ht="26.4">
      <c r="B13" s="595"/>
      <c r="C13" s="32" t="s">
        <v>17</v>
      </c>
      <c r="D13" s="48">
        <v>0</v>
      </c>
      <c r="E13" s="48">
        <v>0</v>
      </c>
      <c r="F13" s="48">
        <v>0</v>
      </c>
      <c r="G13" s="48">
        <v>0</v>
      </c>
      <c r="H13" s="31"/>
      <c r="J13" s="291"/>
    </row>
    <row r="14" spans="2:10" ht="26.4">
      <c r="B14" s="288" t="s">
        <v>458</v>
      </c>
      <c r="C14" s="10" t="s">
        <v>459</v>
      </c>
      <c r="D14" s="11"/>
      <c r="E14" s="11"/>
      <c r="F14" s="11"/>
      <c r="G14" s="11"/>
      <c r="H14" s="102"/>
      <c r="J14" s="291"/>
    </row>
    <row r="15" spans="2:10" ht="12.75" customHeight="1">
      <c r="B15" s="594"/>
      <c r="C15" s="13" t="s">
        <v>15</v>
      </c>
      <c r="D15" s="14">
        <f t="shared" ref="D15:G15" si="2">D17</f>
        <v>84</v>
      </c>
      <c r="E15" s="14">
        <f t="shared" si="2"/>
        <v>108</v>
      </c>
      <c r="F15" s="14">
        <f t="shared" si="2"/>
        <v>100</v>
      </c>
      <c r="G15" s="14">
        <f t="shared" si="2"/>
        <v>100</v>
      </c>
      <c r="H15" s="28"/>
      <c r="J15" s="291"/>
    </row>
    <row r="16" spans="2:10" ht="12.75" customHeight="1">
      <c r="B16" s="595"/>
      <c r="C16" s="29" t="s">
        <v>16</v>
      </c>
      <c r="D16" s="30"/>
      <c r="E16" s="30"/>
      <c r="F16" s="30"/>
      <c r="G16" s="30"/>
      <c r="H16" s="31"/>
      <c r="J16" s="291"/>
    </row>
    <row r="17" spans="2:10" ht="14.4">
      <c r="B17" s="595"/>
      <c r="C17" s="130" t="s">
        <v>77</v>
      </c>
      <c r="D17" s="131">
        <v>84</v>
      </c>
      <c r="E17" s="131">
        <v>108</v>
      </c>
      <c r="F17" s="131">
        <v>100</v>
      </c>
      <c r="G17" s="131">
        <v>100</v>
      </c>
      <c r="H17" s="6"/>
      <c r="J17" s="291"/>
    </row>
    <row r="18" spans="2:10" ht="26.4">
      <c r="B18" s="288" t="s">
        <v>460</v>
      </c>
      <c r="C18" s="10" t="s">
        <v>461</v>
      </c>
      <c r="D18" s="11"/>
      <c r="E18" s="11"/>
      <c r="F18" s="11"/>
      <c r="G18" s="11"/>
      <c r="H18" s="102" t="s">
        <v>462</v>
      </c>
      <c r="J18" s="291"/>
    </row>
    <row r="19" spans="2:10" ht="14.4">
      <c r="B19" s="577"/>
      <c r="C19" s="13" t="s">
        <v>15</v>
      </c>
      <c r="D19" s="14">
        <v>0</v>
      </c>
      <c r="E19" s="14">
        <f>E21</f>
        <v>10</v>
      </c>
      <c r="F19" s="14">
        <f t="shared" ref="F19:G19" si="3">F21</f>
        <v>20</v>
      </c>
      <c r="G19" s="14">
        <f t="shared" si="3"/>
        <v>20</v>
      </c>
      <c r="H19" s="28"/>
      <c r="J19" s="291"/>
    </row>
    <row r="20" spans="2:10" ht="12.75" customHeight="1">
      <c r="B20" s="577"/>
      <c r="C20" s="29" t="s">
        <v>16</v>
      </c>
      <c r="D20" s="30"/>
      <c r="E20" s="30"/>
      <c r="F20" s="30"/>
      <c r="G20" s="30"/>
      <c r="H20" s="31"/>
      <c r="J20" s="291"/>
    </row>
    <row r="21" spans="2:10">
      <c r="B21" s="577"/>
      <c r="C21" s="130" t="s">
        <v>77</v>
      </c>
      <c r="D21" s="131">
        <v>10</v>
      </c>
      <c r="E21" s="131">
        <v>10</v>
      </c>
      <c r="F21" s="131">
        <v>20</v>
      </c>
      <c r="G21" s="131">
        <v>20</v>
      </c>
      <c r="H21" s="6"/>
      <c r="J21" s="601"/>
    </row>
    <row r="22" spans="2:10" ht="39.6">
      <c r="B22" s="288" t="s">
        <v>463</v>
      </c>
      <c r="C22" s="10" t="s">
        <v>464</v>
      </c>
      <c r="D22" s="25"/>
      <c r="E22" s="25"/>
      <c r="F22" s="25"/>
      <c r="G22" s="25"/>
      <c r="H22" s="45" t="s">
        <v>462</v>
      </c>
      <c r="J22" s="601"/>
    </row>
    <row r="23" spans="2:10" ht="15.6">
      <c r="B23" s="594"/>
      <c r="C23" s="13" t="s">
        <v>15</v>
      </c>
      <c r="D23" s="14">
        <v>30</v>
      </c>
      <c r="E23" s="14">
        <f>E25</f>
        <v>0</v>
      </c>
      <c r="F23" s="14">
        <f t="shared" ref="F23:G23" si="4">F25</f>
        <v>30</v>
      </c>
      <c r="G23" s="14">
        <f t="shared" si="4"/>
        <v>30</v>
      </c>
      <c r="H23" s="4"/>
      <c r="J23" s="289"/>
    </row>
    <row r="24" spans="2:10" ht="12.75" customHeight="1">
      <c r="B24" s="595"/>
      <c r="C24" s="29" t="s">
        <v>16</v>
      </c>
      <c r="D24" s="17"/>
      <c r="E24" s="17"/>
      <c r="F24" s="17"/>
      <c r="G24" s="17"/>
      <c r="H24" s="43"/>
      <c r="J24" s="600"/>
    </row>
    <row r="25" spans="2:10" ht="26.4">
      <c r="B25" s="595"/>
      <c r="C25" s="32" t="s">
        <v>17</v>
      </c>
      <c r="D25" s="48">
        <v>30</v>
      </c>
      <c r="E25" s="48">
        <v>0</v>
      </c>
      <c r="F25" s="48">
        <v>30</v>
      </c>
      <c r="G25" s="48">
        <v>30</v>
      </c>
      <c r="H25" s="43"/>
      <c r="J25" s="586"/>
    </row>
    <row r="26" spans="2:10" ht="26.4">
      <c r="B26" s="288" t="s">
        <v>465</v>
      </c>
      <c r="C26" s="10" t="s">
        <v>466</v>
      </c>
      <c r="D26" s="25"/>
      <c r="E26" s="25"/>
      <c r="F26" s="25"/>
      <c r="G26" s="25"/>
      <c r="H26" s="45" t="s">
        <v>462</v>
      </c>
      <c r="J26" s="586"/>
    </row>
    <row r="27" spans="2:10">
      <c r="B27" s="594"/>
      <c r="C27" s="13" t="s">
        <v>15</v>
      </c>
      <c r="D27" s="14">
        <v>50</v>
      </c>
      <c r="E27" s="14">
        <f t="shared" ref="E27:G27" si="5">E29</f>
        <v>35</v>
      </c>
      <c r="F27" s="14">
        <f t="shared" si="5"/>
        <v>35</v>
      </c>
      <c r="G27" s="14">
        <f t="shared" si="5"/>
        <v>0</v>
      </c>
      <c r="H27" s="4"/>
      <c r="J27" s="586"/>
    </row>
    <row r="28" spans="2:10">
      <c r="B28" s="595"/>
      <c r="C28" s="29" t="s">
        <v>16</v>
      </c>
      <c r="D28" s="17"/>
      <c r="E28" s="17"/>
      <c r="F28" s="17"/>
      <c r="G28" s="17"/>
      <c r="H28" s="43"/>
      <c r="J28" s="600"/>
    </row>
    <row r="29" spans="2:10" ht="26.4">
      <c r="B29" s="595"/>
      <c r="C29" s="282" t="s">
        <v>17</v>
      </c>
      <c r="D29" s="48">
        <v>50</v>
      </c>
      <c r="E29" s="48">
        <v>35</v>
      </c>
      <c r="F29" s="48">
        <v>35</v>
      </c>
      <c r="G29" s="48">
        <v>0</v>
      </c>
      <c r="H29" s="49"/>
      <c r="J29" s="586"/>
    </row>
    <row r="30" spans="2:10" ht="27.75" customHeight="1">
      <c r="B30" s="288" t="s">
        <v>467</v>
      </c>
      <c r="C30" s="10" t="s">
        <v>468</v>
      </c>
      <c r="D30" s="25"/>
      <c r="E30" s="25"/>
      <c r="F30" s="25"/>
      <c r="G30" s="25"/>
      <c r="H30" s="45"/>
      <c r="J30" s="584"/>
    </row>
    <row r="31" spans="2:10" ht="24.75" customHeight="1">
      <c r="B31" s="594"/>
      <c r="C31" s="13" t="s">
        <v>15</v>
      </c>
      <c r="D31" s="14">
        <f>D33</f>
        <v>100</v>
      </c>
      <c r="E31" s="14">
        <f>E33+E34+E35</f>
        <v>1195</v>
      </c>
      <c r="F31" s="14">
        <f t="shared" ref="F31:G31" si="6">F33+F34+F35</f>
        <v>4685</v>
      </c>
      <c r="G31" s="14">
        <f t="shared" si="6"/>
        <v>1850</v>
      </c>
      <c r="H31" s="4"/>
      <c r="J31" s="584"/>
    </row>
    <row r="32" spans="2:10">
      <c r="B32" s="595"/>
      <c r="C32" s="29" t="s">
        <v>16</v>
      </c>
      <c r="D32" s="17"/>
      <c r="E32" s="17"/>
      <c r="F32" s="17"/>
      <c r="G32" s="17"/>
      <c r="H32" s="43"/>
      <c r="J32" s="50"/>
    </row>
    <row r="33" spans="2:8" ht="26.4">
      <c r="B33" s="595"/>
      <c r="C33" s="32" t="s">
        <v>17</v>
      </c>
      <c r="D33" s="66">
        <v>100</v>
      </c>
      <c r="E33" s="66">
        <v>950</v>
      </c>
      <c r="F33" s="66">
        <v>2500</v>
      </c>
      <c r="G33" s="66">
        <v>1000</v>
      </c>
      <c r="H33" s="43"/>
    </row>
    <row r="34" spans="2:8" ht="25.5" customHeight="1">
      <c r="B34" s="186"/>
      <c r="C34" s="33" t="s">
        <v>25</v>
      </c>
      <c r="D34" s="34">
        <v>0</v>
      </c>
      <c r="E34" s="34">
        <v>200</v>
      </c>
      <c r="F34" s="34">
        <v>2125</v>
      </c>
      <c r="G34" s="34">
        <v>850</v>
      </c>
      <c r="H34" s="112"/>
    </row>
    <row r="35" spans="2:8">
      <c r="B35" s="186"/>
      <c r="C35" s="130" t="s">
        <v>77</v>
      </c>
      <c r="D35" s="40">
        <v>0</v>
      </c>
      <c r="E35" s="40">
        <v>45</v>
      </c>
      <c r="F35" s="40">
        <v>60</v>
      </c>
      <c r="G35" s="40"/>
      <c r="H35" s="58"/>
    </row>
    <row r="36" spans="2:8" ht="15" customHeight="1">
      <c r="B36" s="288" t="s">
        <v>469</v>
      </c>
      <c r="C36" s="10" t="s">
        <v>470</v>
      </c>
      <c r="D36" s="25"/>
      <c r="E36" s="25"/>
      <c r="F36" s="25"/>
      <c r="G36" s="25"/>
      <c r="H36" s="45" t="s">
        <v>462</v>
      </c>
    </row>
    <row r="37" spans="2:8" ht="20.25" customHeight="1">
      <c r="B37" s="594"/>
      <c r="C37" s="13" t="s">
        <v>15</v>
      </c>
      <c r="D37" s="14">
        <v>85</v>
      </c>
      <c r="E37" s="14">
        <f>E39+E40</f>
        <v>74.5</v>
      </c>
      <c r="F37" s="14">
        <f t="shared" ref="F37:G37" si="7">F39+F40</f>
        <v>75</v>
      </c>
      <c r="G37" s="14">
        <f t="shared" si="7"/>
        <v>75</v>
      </c>
      <c r="H37" s="4"/>
    </row>
    <row r="38" spans="2:8">
      <c r="B38" s="595"/>
      <c r="C38" s="29" t="s">
        <v>16</v>
      </c>
      <c r="D38" s="17"/>
      <c r="E38" s="17"/>
      <c r="F38" s="17"/>
      <c r="G38" s="17"/>
      <c r="H38" s="43"/>
    </row>
    <row r="39" spans="2:8">
      <c r="B39" s="595"/>
      <c r="C39" s="130" t="s">
        <v>77</v>
      </c>
      <c r="D39" s="131">
        <v>85</v>
      </c>
      <c r="E39" s="131">
        <v>74.5</v>
      </c>
      <c r="F39" s="131">
        <v>75</v>
      </c>
      <c r="G39" s="131">
        <v>75</v>
      </c>
      <c r="H39" s="58"/>
    </row>
    <row r="40" spans="2:8" ht="26.4">
      <c r="B40" s="186"/>
      <c r="C40" s="32" t="s">
        <v>17</v>
      </c>
      <c r="D40" s="48">
        <v>0</v>
      </c>
      <c r="E40" s="48">
        <v>0</v>
      </c>
      <c r="F40" s="48">
        <v>0</v>
      </c>
      <c r="G40" s="48">
        <v>0</v>
      </c>
      <c r="H40" s="49"/>
    </row>
    <row r="41" spans="2:8" ht="15" customHeight="1">
      <c r="B41" s="288" t="s">
        <v>471</v>
      </c>
      <c r="C41" s="10" t="s">
        <v>472</v>
      </c>
      <c r="D41" s="25"/>
      <c r="E41" s="25"/>
      <c r="F41" s="25"/>
      <c r="G41" s="25"/>
      <c r="H41" s="45" t="s">
        <v>462</v>
      </c>
    </row>
    <row r="42" spans="2:8" ht="19.5" customHeight="1">
      <c r="B42" s="594"/>
      <c r="C42" s="13" t="s">
        <v>15</v>
      </c>
      <c r="D42" s="14">
        <v>37.5</v>
      </c>
      <c r="E42" s="14">
        <f>E44</f>
        <v>0</v>
      </c>
      <c r="F42" s="14">
        <f t="shared" ref="F42:G42" si="8">F44</f>
        <v>0</v>
      </c>
      <c r="G42" s="14">
        <f t="shared" si="8"/>
        <v>0</v>
      </c>
      <c r="H42" s="4"/>
    </row>
    <row r="43" spans="2:8">
      <c r="B43" s="595"/>
      <c r="C43" s="29" t="s">
        <v>16</v>
      </c>
      <c r="D43" s="17"/>
      <c r="E43" s="17"/>
      <c r="F43" s="17"/>
      <c r="G43" s="17"/>
      <c r="H43" s="43"/>
    </row>
    <row r="44" spans="2:8" ht="26.4">
      <c r="B44" s="595"/>
      <c r="C44" s="32" t="s">
        <v>17</v>
      </c>
      <c r="D44" s="17">
        <v>52.5</v>
      </c>
      <c r="E44" s="17">
        <v>0</v>
      </c>
      <c r="F44" s="17">
        <v>0</v>
      </c>
      <c r="G44" s="17">
        <v>0</v>
      </c>
      <c r="H44" s="43"/>
    </row>
    <row r="45" spans="2:8" ht="26.4">
      <c r="B45" s="288" t="s">
        <v>473</v>
      </c>
      <c r="C45" s="10" t="s">
        <v>474</v>
      </c>
      <c r="D45" s="25"/>
      <c r="E45" s="25"/>
      <c r="F45" s="25"/>
      <c r="G45" s="25"/>
      <c r="H45" s="45" t="s">
        <v>462</v>
      </c>
    </row>
    <row r="46" spans="2:8">
      <c r="B46" s="185"/>
      <c r="C46" s="13" t="s">
        <v>15</v>
      </c>
      <c r="D46" s="14">
        <v>0</v>
      </c>
      <c r="E46" s="14">
        <f t="shared" ref="E46:G46" si="9">E48</f>
        <v>0</v>
      </c>
      <c r="F46" s="14">
        <f t="shared" si="9"/>
        <v>50</v>
      </c>
      <c r="G46" s="14">
        <f t="shared" si="9"/>
        <v>50</v>
      </c>
      <c r="H46" s="4"/>
    </row>
    <row r="47" spans="2:8">
      <c r="B47" s="15"/>
      <c r="C47" s="16" t="s">
        <v>16</v>
      </c>
      <c r="D47" s="18"/>
      <c r="E47" s="18"/>
      <c r="F47" s="18"/>
      <c r="G47" s="18"/>
      <c r="H47" s="103"/>
    </row>
    <row r="48" spans="2:8" ht="26.4">
      <c r="B48" s="182"/>
      <c r="C48" s="20" t="s">
        <v>17</v>
      </c>
      <c r="D48" s="48">
        <v>0</v>
      </c>
      <c r="E48" s="48">
        <v>0</v>
      </c>
      <c r="F48" s="48">
        <v>50</v>
      </c>
      <c r="G48" s="48">
        <v>50</v>
      </c>
      <c r="H48" s="106"/>
    </row>
    <row r="49" spans="2:8">
      <c r="B49" s="288" t="s">
        <v>475</v>
      </c>
      <c r="C49" s="10" t="s">
        <v>476</v>
      </c>
      <c r="D49" s="25"/>
      <c r="E49" s="25"/>
      <c r="F49" s="25"/>
      <c r="G49" s="25"/>
      <c r="H49" s="45" t="s">
        <v>477</v>
      </c>
    </row>
    <row r="50" spans="2:8">
      <c r="B50" s="572"/>
      <c r="C50" s="13" t="s">
        <v>15</v>
      </c>
      <c r="D50" s="14">
        <f t="shared" ref="D50:G50" si="10">D52</f>
        <v>20</v>
      </c>
      <c r="E50" s="14">
        <f t="shared" si="10"/>
        <v>20</v>
      </c>
      <c r="F50" s="14">
        <f t="shared" si="10"/>
        <v>20</v>
      </c>
      <c r="G50" s="14">
        <f t="shared" si="10"/>
        <v>20</v>
      </c>
      <c r="H50" s="4"/>
    </row>
    <row r="51" spans="2:8">
      <c r="B51" s="572"/>
      <c r="C51" s="29" t="s">
        <v>16</v>
      </c>
      <c r="D51" s="17"/>
      <c r="E51" s="17"/>
      <c r="F51" s="17"/>
      <c r="G51" s="17"/>
      <c r="H51" s="43"/>
    </row>
    <row r="52" spans="2:8" ht="26.4">
      <c r="B52" s="572"/>
      <c r="C52" s="170" t="s">
        <v>17</v>
      </c>
      <c r="D52" s="66">
        <v>20</v>
      </c>
      <c r="E52" s="66">
        <v>20</v>
      </c>
      <c r="F52" s="66">
        <v>20</v>
      </c>
      <c r="G52" s="66">
        <v>20</v>
      </c>
      <c r="H52" s="49"/>
    </row>
    <row r="53" spans="2:8" ht="26.4">
      <c r="B53" s="292" t="s">
        <v>478</v>
      </c>
      <c r="C53" s="10" t="s">
        <v>479</v>
      </c>
      <c r="D53" s="25"/>
      <c r="E53" s="25"/>
      <c r="F53" s="25"/>
      <c r="G53" s="25"/>
      <c r="H53" s="45"/>
    </row>
    <row r="54" spans="2:8">
      <c r="B54" s="588"/>
      <c r="C54" s="13" t="s">
        <v>15</v>
      </c>
      <c r="D54" s="14">
        <f>D56</f>
        <v>100</v>
      </c>
      <c r="E54" s="14">
        <f>E56+E57</f>
        <v>220.15</v>
      </c>
      <c r="F54" s="14">
        <f t="shared" ref="F54:G54" si="11">F56+F57</f>
        <v>1480</v>
      </c>
      <c r="G54" s="14">
        <f t="shared" si="11"/>
        <v>740</v>
      </c>
      <c r="H54" s="4"/>
    </row>
    <row r="55" spans="2:8">
      <c r="B55" s="589"/>
      <c r="C55" s="29" t="s">
        <v>16</v>
      </c>
      <c r="D55" s="17"/>
      <c r="E55" s="17"/>
      <c r="F55" s="17"/>
      <c r="G55" s="17"/>
      <c r="H55" s="43"/>
    </row>
    <row r="56" spans="2:8" ht="42.75" customHeight="1">
      <c r="B56" s="589"/>
      <c r="C56" s="32" t="s">
        <v>17</v>
      </c>
      <c r="D56" s="66">
        <v>100</v>
      </c>
      <c r="E56" s="66">
        <v>119</v>
      </c>
      <c r="F56" s="66">
        <v>800</v>
      </c>
      <c r="G56" s="66">
        <v>400</v>
      </c>
      <c r="H56" s="43"/>
    </row>
    <row r="57" spans="2:8" ht="17.25" customHeight="1">
      <c r="B57" s="590"/>
      <c r="C57" s="33" t="s">
        <v>25</v>
      </c>
      <c r="D57" s="34">
        <v>0</v>
      </c>
      <c r="E57" s="34">
        <v>101.15</v>
      </c>
      <c r="F57" s="34">
        <v>680</v>
      </c>
      <c r="G57" s="34">
        <v>340</v>
      </c>
      <c r="H57" s="112"/>
    </row>
    <row r="58" spans="2:8" ht="26.4">
      <c r="B58" s="293"/>
      <c r="C58" s="81" t="s">
        <v>17</v>
      </c>
      <c r="D58" s="294">
        <f>D9+D13+D25+D33+D40+D44+D48</f>
        <v>312.5</v>
      </c>
      <c r="E58" s="294">
        <f>E9+E13+E25+E33+E40+E44+E48+E29+E56</f>
        <v>1218</v>
      </c>
      <c r="F58" s="294">
        <f>F9+F13+F25+F33+F40+F44+F48</f>
        <v>2730</v>
      </c>
      <c r="G58" s="294">
        <f>G9+G13+G25+G33+G40+G44+G48</f>
        <v>1230</v>
      </c>
      <c r="H58" s="82"/>
    </row>
    <row r="59" spans="2:8" ht="26.4">
      <c r="B59" s="100"/>
      <c r="C59" s="68" t="s">
        <v>124</v>
      </c>
      <c r="D59" s="295">
        <f>D50+D46+D42+D37+D31+D27+D23+D19+D15+D11+D7+D54</f>
        <v>641.5</v>
      </c>
      <c r="E59" s="295">
        <f>E50+E46+E42+E37+E31+E27+E23+E19+E15+E11+E7+E54</f>
        <v>1776.65</v>
      </c>
      <c r="F59" s="295">
        <f t="shared" ref="F59:G59" si="12">F50+F46+F42+F37+F31+F27+F23+F19+F15+F11+F7+F54</f>
        <v>6645</v>
      </c>
      <c r="G59" s="295">
        <f t="shared" si="12"/>
        <v>3035</v>
      </c>
      <c r="H59" s="183"/>
    </row>
    <row r="60" spans="2:8">
      <c r="B60" s="101"/>
      <c r="C60" s="296" t="s">
        <v>125</v>
      </c>
      <c r="D60" s="230">
        <f t="shared" ref="D60:G60" si="13">D31</f>
        <v>100</v>
      </c>
      <c r="E60" s="230">
        <f t="shared" si="13"/>
        <v>1195</v>
      </c>
      <c r="F60" s="230">
        <f t="shared" si="13"/>
        <v>4685</v>
      </c>
      <c r="G60" s="230">
        <f t="shared" si="13"/>
        <v>1850</v>
      </c>
      <c r="H60" s="82"/>
    </row>
    <row r="61" spans="2:8" ht="26.4">
      <c r="B61" s="101"/>
      <c r="C61" s="296" t="s">
        <v>126</v>
      </c>
      <c r="D61" s="546"/>
      <c r="E61" s="547">
        <v>1135.1500000000001</v>
      </c>
      <c r="F61" s="548">
        <v>4868.3500000000004</v>
      </c>
      <c r="G61" s="548">
        <v>-3610</v>
      </c>
      <c r="H61" s="82"/>
    </row>
    <row r="64" spans="2:8" ht="26.4">
      <c r="C64" s="20" t="s">
        <v>17</v>
      </c>
      <c r="D64" s="17">
        <f>D48+D44+D33+D25+D13+D9+D40</f>
        <v>312.5</v>
      </c>
      <c r="E64" s="17">
        <f>E48+E44+E33+E25+E13+E9+E40</f>
        <v>1064</v>
      </c>
      <c r="F64" s="17">
        <f>F48+F44+F33+F25+F13+F9+F40</f>
        <v>2730</v>
      </c>
    </row>
    <row r="65" spans="3:6" ht="26.4">
      <c r="C65" s="33" t="s">
        <v>25</v>
      </c>
      <c r="D65" s="17">
        <f t="shared" ref="D65:F65" si="14">D34</f>
        <v>0</v>
      </c>
      <c r="E65" s="17">
        <f t="shared" si="14"/>
        <v>200</v>
      </c>
      <c r="F65" s="17">
        <f t="shared" si="14"/>
        <v>2125</v>
      </c>
    </row>
    <row r="66" spans="3:6">
      <c r="C66" s="61" t="s">
        <v>37</v>
      </c>
      <c r="D66" s="17">
        <v>0</v>
      </c>
      <c r="E66" s="17">
        <v>0</v>
      </c>
      <c r="F66" s="17">
        <v>0</v>
      </c>
    </row>
    <row r="67" spans="3:6">
      <c r="C67" s="72" t="s">
        <v>77</v>
      </c>
      <c r="D67" s="17">
        <f>D52+D39+D35+D29+D21+D17</f>
        <v>249</v>
      </c>
      <c r="E67" s="17">
        <f>E52+E39+E35+E29+E21+E17</f>
        <v>292.5</v>
      </c>
      <c r="F67" s="17">
        <f>F52+F39+F35+F29+F21+F17</f>
        <v>310</v>
      </c>
    </row>
    <row r="68" spans="3:6">
      <c r="C68" s="91" t="s">
        <v>127</v>
      </c>
      <c r="D68" s="17">
        <v>0</v>
      </c>
      <c r="E68" s="17">
        <v>0</v>
      </c>
      <c r="F68" s="17">
        <v>0</v>
      </c>
    </row>
  </sheetData>
  <mergeCells count="20">
    <mergeCell ref="B15:B17"/>
    <mergeCell ref="B19:B21"/>
    <mergeCell ref="J21:J22"/>
    <mergeCell ref="B54:B57"/>
    <mergeCell ref="B1:H1"/>
    <mergeCell ref="B2:H2"/>
    <mergeCell ref="B7:B9"/>
    <mergeCell ref="B50:B52"/>
    <mergeCell ref="J7:J9"/>
    <mergeCell ref="J26:J27"/>
    <mergeCell ref="B37:B39"/>
    <mergeCell ref="B42:B44"/>
    <mergeCell ref="J10:J11"/>
    <mergeCell ref="B23:B25"/>
    <mergeCell ref="J24:J25"/>
    <mergeCell ref="B27:B29"/>
    <mergeCell ref="J28:J29"/>
    <mergeCell ref="J30:J31"/>
    <mergeCell ref="B31:B33"/>
    <mergeCell ref="B11:B13"/>
  </mergeCells>
  <pageMargins left="0.7" right="0.7" top="0.75" bottom="0.75" header="0.3" footer="0.3"/>
  <pageSetup paperSize="8" fitToWidth="0" fitToHeight="0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S191"/>
  <sheetViews>
    <sheetView showGridLines="0" workbookViewId="0">
      <selection activeCell="H57" sqref="H57"/>
    </sheetView>
  </sheetViews>
  <sheetFormatPr defaultColWidth="9.109375" defaultRowHeight="13.2"/>
  <cols>
    <col min="1" max="1" width="2.5546875" style="2" customWidth="1"/>
    <col min="2" max="2" width="20.44140625" style="90" customWidth="1"/>
    <col min="3" max="3" width="49.33203125" style="92" customWidth="1"/>
    <col min="4" max="7" width="14.6640625" style="1" customWidth="1"/>
    <col min="8" max="8" width="16.44140625" style="1" customWidth="1"/>
    <col min="9" max="9" width="15" style="1" hidden="1" customWidth="1"/>
    <col min="10" max="10" width="27.44140625" style="1" hidden="1" customWidth="1"/>
    <col min="11" max="16384" width="9.109375" style="2"/>
  </cols>
  <sheetData>
    <row r="1" spans="1:19">
      <c r="A1" s="575" t="s">
        <v>480</v>
      </c>
      <c r="B1" s="575"/>
      <c r="C1" s="575"/>
      <c r="D1" s="575"/>
      <c r="E1" s="575"/>
      <c r="F1" s="575"/>
      <c r="G1" s="575"/>
      <c r="H1" s="575"/>
    </row>
    <row r="2" spans="1:19" ht="39.6" customHeight="1">
      <c r="B2" s="652" t="s">
        <v>481</v>
      </c>
      <c r="C2" s="652"/>
      <c r="D2" s="652"/>
      <c r="E2" s="652"/>
      <c r="F2" s="652"/>
      <c r="G2" s="652"/>
      <c r="H2" s="652"/>
    </row>
    <row r="3" spans="1:19" ht="55.5" customHeight="1">
      <c r="B3" s="3" t="s">
        <v>2</v>
      </c>
      <c r="C3" s="3" t="s">
        <v>3</v>
      </c>
      <c r="D3" s="3" t="s">
        <v>4</v>
      </c>
      <c r="E3" s="3" t="s">
        <v>5</v>
      </c>
      <c r="F3" s="297" t="s">
        <v>6</v>
      </c>
      <c r="G3" s="297" t="s">
        <v>133</v>
      </c>
      <c r="H3" s="3" t="s">
        <v>8</v>
      </c>
      <c r="I3" s="269" t="s">
        <v>9</v>
      </c>
      <c r="J3" s="3" t="s">
        <v>134</v>
      </c>
    </row>
    <row r="4" spans="1:19" ht="17.25" customHeight="1">
      <c r="B4" s="340">
        <v>1</v>
      </c>
      <c r="C4" s="341">
        <v>2</v>
      </c>
      <c r="D4" s="341">
        <v>4</v>
      </c>
      <c r="E4" s="341">
        <v>5</v>
      </c>
      <c r="F4" s="342">
        <v>6</v>
      </c>
      <c r="G4" s="342">
        <v>7</v>
      </c>
      <c r="H4" s="287">
        <v>7</v>
      </c>
      <c r="I4" s="214">
        <v>9</v>
      </c>
      <c r="J4" s="4">
        <v>10</v>
      </c>
    </row>
    <row r="5" spans="1:19" ht="31.2" customHeight="1">
      <c r="B5" s="57" t="s">
        <v>482</v>
      </c>
      <c r="C5" s="57" t="s">
        <v>483</v>
      </c>
      <c r="D5" s="131">
        <v>37000</v>
      </c>
      <c r="E5" s="131"/>
      <c r="F5" s="206"/>
      <c r="G5" s="206"/>
      <c r="H5" s="8"/>
    </row>
    <row r="6" spans="1:19" ht="33.75" customHeight="1">
      <c r="B6" s="292" t="s">
        <v>484</v>
      </c>
      <c r="C6" s="10" t="s">
        <v>485</v>
      </c>
      <c r="D6" s="11"/>
      <c r="E6" s="11"/>
      <c r="F6" s="194"/>
      <c r="G6" s="194"/>
      <c r="H6" s="199" t="s">
        <v>486</v>
      </c>
      <c r="K6" s="236"/>
      <c r="L6" s="236"/>
      <c r="M6" s="236"/>
      <c r="N6" s="236"/>
      <c r="O6" s="236"/>
      <c r="P6" s="236"/>
      <c r="Q6" s="236"/>
      <c r="R6" s="236"/>
      <c r="S6" s="236"/>
    </row>
    <row r="7" spans="1:19">
      <c r="B7" s="13"/>
      <c r="C7" s="13" t="s">
        <v>15</v>
      </c>
      <c r="D7" s="14">
        <f t="shared" ref="D7" si="0">D9</f>
        <v>37</v>
      </c>
      <c r="E7" s="14">
        <f>E9</f>
        <v>35</v>
      </c>
      <c r="F7" s="14">
        <f t="shared" ref="F7:G7" si="1">F9</f>
        <v>12</v>
      </c>
      <c r="G7" s="14">
        <f t="shared" si="1"/>
        <v>6</v>
      </c>
      <c r="H7" s="3"/>
      <c r="K7" s="236"/>
      <c r="L7" s="236"/>
      <c r="M7" s="236"/>
      <c r="N7" s="236"/>
      <c r="O7" s="236"/>
      <c r="P7" s="236"/>
      <c r="Q7" s="236"/>
      <c r="R7" s="236"/>
      <c r="S7" s="236"/>
    </row>
    <row r="8" spans="1:19">
      <c r="B8" s="15"/>
      <c r="C8" s="16" t="s">
        <v>16</v>
      </c>
      <c r="D8" s="18"/>
      <c r="E8" s="18"/>
      <c r="F8" s="202"/>
      <c r="G8" s="202"/>
      <c r="H8" s="200"/>
      <c r="K8" s="236"/>
      <c r="L8" s="236"/>
      <c r="M8" s="236"/>
      <c r="N8" s="236"/>
      <c r="O8" s="236"/>
      <c r="P8" s="236"/>
      <c r="Q8" s="236"/>
      <c r="R8" s="236"/>
      <c r="S8" s="236"/>
    </row>
    <row r="9" spans="1:19" ht="27" customHeight="1">
      <c r="B9" s="15"/>
      <c r="C9" s="20" t="s">
        <v>17</v>
      </c>
      <c r="D9" s="48">
        <v>37</v>
      </c>
      <c r="E9" s="48">
        <v>35</v>
      </c>
      <c r="F9" s="205">
        <v>12</v>
      </c>
      <c r="G9" s="205">
        <v>6</v>
      </c>
      <c r="H9" s="22"/>
      <c r="K9" s="236"/>
      <c r="L9" s="236"/>
      <c r="M9" s="236"/>
      <c r="N9" s="236"/>
      <c r="O9" s="236"/>
      <c r="P9" s="236"/>
      <c r="Q9" s="236"/>
      <c r="R9" s="236"/>
      <c r="S9" s="236"/>
    </row>
    <row r="10" spans="1:19" ht="26.4">
      <c r="B10" s="288" t="s">
        <v>487</v>
      </c>
      <c r="C10" s="10" t="s">
        <v>488</v>
      </c>
      <c r="D10" s="11"/>
      <c r="E10" s="11"/>
      <c r="F10" s="194"/>
      <c r="G10" s="194"/>
      <c r="H10" s="26" t="s">
        <v>486</v>
      </c>
      <c r="K10" s="236"/>
      <c r="L10" s="236"/>
      <c r="M10" s="236"/>
      <c r="N10" s="236"/>
      <c r="O10" s="236"/>
      <c r="P10" s="236"/>
      <c r="Q10" s="236"/>
      <c r="R10" s="236"/>
      <c r="S10" s="236"/>
    </row>
    <row r="11" spans="1:19" ht="21" customHeight="1">
      <c r="B11" s="594"/>
      <c r="C11" s="13" t="s">
        <v>15</v>
      </c>
      <c r="D11" s="14">
        <v>60</v>
      </c>
      <c r="E11" s="14">
        <f>E13</f>
        <v>37</v>
      </c>
      <c r="F11" s="14">
        <f t="shared" ref="F11:G11" si="2">F13</f>
        <v>50</v>
      </c>
      <c r="G11" s="14">
        <f t="shared" si="2"/>
        <v>50</v>
      </c>
      <c r="H11" s="28"/>
      <c r="K11" s="236"/>
      <c r="L11" s="236"/>
      <c r="M11" s="236"/>
      <c r="N11" s="236"/>
      <c r="O11" s="236"/>
      <c r="P11" s="236"/>
      <c r="Q11" s="236"/>
      <c r="R11" s="236"/>
      <c r="S11" s="236"/>
    </row>
    <row r="12" spans="1:19" ht="15.75" customHeight="1">
      <c r="B12" s="595"/>
      <c r="C12" s="29" t="s">
        <v>16</v>
      </c>
      <c r="D12" s="30"/>
      <c r="E12" s="30"/>
      <c r="F12" s="195"/>
      <c r="G12" s="195"/>
      <c r="H12" s="31"/>
      <c r="K12" s="236"/>
      <c r="L12" s="236"/>
      <c r="M12" s="236"/>
      <c r="N12" s="236"/>
      <c r="O12" s="236"/>
      <c r="P12" s="236"/>
      <c r="Q12" s="236"/>
      <c r="R12" s="236"/>
      <c r="S12" s="236"/>
    </row>
    <row r="13" spans="1:19" ht="28.8" customHeight="1">
      <c r="B13" s="595"/>
      <c r="C13" s="32" t="s">
        <v>17</v>
      </c>
      <c r="D13" s="48">
        <v>60</v>
      </c>
      <c r="E13" s="48">
        <v>37</v>
      </c>
      <c r="F13" s="205">
        <v>50</v>
      </c>
      <c r="G13" s="205">
        <v>50</v>
      </c>
      <c r="H13" s="31"/>
    </row>
    <row r="14" spans="1:19" ht="28.5" customHeight="1">
      <c r="B14" s="288" t="s">
        <v>489</v>
      </c>
      <c r="C14" s="10" t="s">
        <v>490</v>
      </c>
      <c r="D14" s="11"/>
      <c r="E14" s="11"/>
      <c r="F14" s="194"/>
      <c r="G14" s="194"/>
      <c r="H14" s="26" t="s">
        <v>486</v>
      </c>
    </row>
    <row r="15" spans="1:19" ht="12.75" customHeight="1">
      <c r="B15" s="653"/>
      <c r="C15" s="13" t="s">
        <v>15</v>
      </c>
      <c r="D15" s="14">
        <v>110</v>
      </c>
      <c r="E15" s="14">
        <f>E17</f>
        <v>110</v>
      </c>
      <c r="F15" s="14">
        <f t="shared" ref="F15:G15" si="3">F17</f>
        <v>150</v>
      </c>
      <c r="G15" s="14">
        <f t="shared" si="3"/>
        <v>150</v>
      </c>
      <c r="H15" s="28"/>
    </row>
    <row r="16" spans="1:19" ht="12.75" customHeight="1">
      <c r="B16" s="654"/>
      <c r="C16" s="29" t="s">
        <v>16</v>
      </c>
      <c r="D16" s="30"/>
      <c r="E16" s="30"/>
      <c r="F16" s="195"/>
      <c r="G16" s="195"/>
      <c r="H16" s="31"/>
    </row>
    <row r="17" spans="2:8" ht="26.4">
      <c r="B17" s="654"/>
      <c r="C17" s="32" t="s">
        <v>17</v>
      </c>
      <c r="D17" s="48">
        <v>110</v>
      </c>
      <c r="E17" s="48">
        <v>110</v>
      </c>
      <c r="F17" s="205">
        <v>150</v>
      </c>
      <c r="G17" s="205">
        <v>150</v>
      </c>
      <c r="H17" s="31"/>
    </row>
    <row r="18" spans="2:8" ht="18" customHeight="1">
      <c r="B18" s="288" t="s">
        <v>491</v>
      </c>
      <c r="C18" s="10" t="s">
        <v>492</v>
      </c>
      <c r="D18" s="11"/>
      <c r="E18" s="11"/>
      <c r="F18" s="194"/>
      <c r="G18" s="194"/>
      <c r="H18" s="26" t="s">
        <v>486</v>
      </c>
    </row>
    <row r="19" spans="2:8" ht="12.75" customHeight="1">
      <c r="B19" s="594"/>
      <c r="C19" s="13" t="s">
        <v>15</v>
      </c>
      <c r="D19" s="14">
        <v>135</v>
      </c>
      <c r="E19" s="14">
        <f t="shared" ref="E19:G19" si="4">E21</f>
        <v>140</v>
      </c>
      <c r="F19" s="14">
        <f t="shared" si="4"/>
        <v>140</v>
      </c>
      <c r="G19" s="14">
        <f t="shared" si="4"/>
        <v>140</v>
      </c>
      <c r="H19" s="28"/>
    </row>
    <row r="20" spans="2:8">
      <c r="B20" s="595"/>
      <c r="C20" s="29" t="s">
        <v>16</v>
      </c>
      <c r="D20" s="30"/>
      <c r="E20" s="30"/>
      <c r="F20" s="195"/>
      <c r="G20" s="195"/>
      <c r="H20" s="31"/>
    </row>
    <row r="21" spans="2:8" ht="12.75" customHeight="1">
      <c r="B21" s="595"/>
      <c r="C21" s="32" t="s">
        <v>17</v>
      </c>
      <c r="D21" s="48">
        <v>135</v>
      </c>
      <c r="E21" s="30">
        <v>140</v>
      </c>
      <c r="F21" s="205">
        <v>140</v>
      </c>
      <c r="G21" s="205">
        <v>140</v>
      </c>
      <c r="H21" s="31"/>
    </row>
    <row r="22" spans="2:8" ht="27" customHeight="1">
      <c r="B22" s="288" t="s">
        <v>493</v>
      </c>
      <c r="C22" s="343" t="s">
        <v>494</v>
      </c>
      <c r="D22" s="11"/>
      <c r="E22" s="11"/>
      <c r="F22" s="194"/>
      <c r="G22" s="194"/>
      <c r="H22" s="26" t="s">
        <v>495</v>
      </c>
    </row>
    <row r="23" spans="2:8">
      <c r="B23" s="594"/>
      <c r="C23" s="13" t="s">
        <v>15</v>
      </c>
      <c r="D23" s="14">
        <f t="shared" ref="D23:G23" si="5">D25</f>
        <v>15</v>
      </c>
      <c r="E23" s="14">
        <f t="shared" si="5"/>
        <v>15</v>
      </c>
      <c r="F23" s="14">
        <f t="shared" si="5"/>
        <v>15</v>
      </c>
      <c r="G23" s="14">
        <f t="shared" si="5"/>
        <v>15</v>
      </c>
      <c r="H23" s="28"/>
    </row>
    <row r="24" spans="2:8">
      <c r="B24" s="595"/>
      <c r="C24" s="29" t="s">
        <v>16</v>
      </c>
      <c r="D24" s="30"/>
      <c r="E24" s="30"/>
      <c r="F24" s="195"/>
      <c r="G24" s="195"/>
      <c r="H24" s="31"/>
    </row>
    <row r="25" spans="2:8">
      <c r="B25" s="595"/>
      <c r="C25" s="231" t="s">
        <v>496</v>
      </c>
      <c r="D25" s="344">
        <v>15</v>
      </c>
      <c r="E25" s="344">
        <v>15</v>
      </c>
      <c r="F25" s="345">
        <v>15</v>
      </c>
      <c r="G25" s="345">
        <v>15</v>
      </c>
      <c r="H25" s="232"/>
    </row>
    <row r="26" spans="2:8" ht="18" customHeight="1">
      <c r="B26" s="288" t="s">
        <v>497</v>
      </c>
      <c r="C26" s="343" t="s">
        <v>498</v>
      </c>
      <c r="D26" s="11"/>
      <c r="E26" s="11"/>
      <c r="F26" s="194"/>
      <c r="G26" s="194"/>
      <c r="H26" s="26"/>
    </row>
    <row r="27" spans="2:8">
      <c r="B27" s="594"/>
      <c r="C27" s="13" t="s">
        <v>15</v>
      </c>
      <c r="D27" s="14">
        <f t="shared" ref="D27" si="6">D29</f>
        <v>40</v>
      </c>
      <c r="E27" s="217">
        <f>E29</f>
        <v>53</v>
      </c>
      <c r="F27" s="217">
        <f t="shared" ref="F27:G27" si="7">F29</f>
        <v>40</v>
      </c>
      <c r="G27" s="217">
        <f t="shared" si="7"/>
        <v>40</v>
      </c>
      <c r="H27" s="28"/>
    </row>
    <row r="28" spans="2:8">
      <c r="B28" s="595"/>
      <c r="C28" s="29" t="s">
        <v>16</v>
      </c>
      <c r="D28" s="30"/>
      <c r="E28" s="30"/>
      <c r="F28" s="195"/>
      <c r="G28" s="195"/>
      <c r="H28" s="31"/>
    </row>
    <row r="29" spans="2:8" ht="26.4">
      <c r="B29" s="595"/>
      <c r="C29" s="97" t="s">
        <v>17</v>
      </c>
      <c r="D29" s="30">
        <v>40</v>
      </c>
      <c r="E29" s="30">
        <v>53</v>
      </c>
      <c r="F29" s="195">
        <v>40</v>
      </c>
      <c r="G29" s="346">
        <v>40</v>
      </c>
      <c r="H29" s="31"/>
    </row>
    <row r="30" spans="2:8" ht="26.4">
      <c r="B30" s="57" t="s">
        <v>499</v>
      </c>
      <c r="C30" s="57" t="s">
        <v>500</v>
      </c>
      <c r="D30" s="131"/>
      <c r="E30" s="131"/>
      <c r="F30" s="206"/>
      <c r="G30" s="206"/>
      <c r="H30" s="6"/>
    </row>
    <row r="31" spans="2:8" ht="30.75" customHeight="1">
      <c r="B31" s="288" t="s">
        <v>501</v>
      </c>
      <c r="C31" s="10" t="s">
        <v>502</v>
      </c>
      <c r="D31" s="11"/>
      <c r="E31" s="11"/>
      <c r="F31" s="194"/>
      <c r="G31" s="194"/>
      <c r="H31" s="26" t="s">
        <v>503</v>
      </c>
    </row>
    <row r="32" spans="2:8">
      <c r="B32" s="594"/>
      <c r="C32" s="13" t="s">
        <v>15</v>
      </c>
      <c r="D32" s="14">
        <v>80</v>
      </c>
      <c r="E32" s="217">
        <f>E34</f>
        <v>0</v>
      </c>
      <c r="F32" s="217">
        <f t="shared" ref="F32:G32" si="8">F34</f>
        <v>100</v>
      </c>
      <c r="G32" s="217">
        <f t="shared" si="8"/>
        <v>100</v>
      </c>
      <c r="H32" s="28"/>
    </row>
    <row r="33" spans="2:8" ht="15" customHeight="1">
      <c r="B33" s="595"/>
      <c r="C33" s="29" t="s">
        <v>16</v>
      </c>
      <c r="D33" s="48"/>
      <c r="E33" s="30"/>
      <c r="F33" s="195"/>
      <c r="G33" s="195"/>
      <c r="H33" s="31"/>
    </row>
    <row r="34" spans="2:8" ht="24.75" customHeight="1">
      <c r="B34" s="595"/>
      <c r="C34" s="32" t="s">
        <v>17</v>
      </c>
      <c r="D34" s="48">
        <v>80</v>
      </c>
      <c r="E34" s="30">
        <v>0</v>
      </c>
      <c r="F34" s="195">
        <v>100</v>
      </c>
      <c r="G34" s="195">
        <v>100</v>
      </c>
      <c r="H34" s="31"/>
    </row>
    <row r="35" spans="2:8" ht="30" customHeight="1">
      <c r="B35" s="288" t="s">
        <v>504</v>
      </c>
      <c r="C35" s="10" t="s">
        <v>505</v>
      </c>
      <c r="D35" s="11"/>
      <c r="E35" s="11"/>
      <c r="F35" s="194"/>
      <c r="G35" s="194"/>
      <c r="H35" s="26" t="s">
        <v>506</v>
      </c>
    </row>
    <row r="36" spans="2:8">
      <c r="B36" s="594"/>
      <c r="C36" s="13" t="s">
        <v>15</v>
      </c>
      <c r="D36" s="14">
        <v>30</v>
      </c>
      <c r="E36" s="14">
        <f t="shared" ref="E36:G36" si="9">E38</f>
        <v>30</v>
      </c>
      <c r="F36" s="14">
        <f t="shared" si="9"/>
        <v>100</v>
      </c>
      <c r="G36" s="14">
        <f t="shared" si="9"/>
        <v>100</v>
      </c>
      <c r="H36" s="28"/>
    </row>
    <row r="37" spans="2:8">
      <c r="B37" s="595"/>
      <c r="C37" s="29" t="s">
        <v>16</v>
      </c>
      <c r="D37" s="48"/>
      <c r="E37" s="30"/>
      <c r="F37" s="195"/>
      <c r="G37" s="195"/>
      <c r="H37" s="31"/>
    </row>
    <row r="38" spans="2:8" ht="28.5" customHeight="1">
      <c r="B38" s="595"/>
      <c r="C38" s="32" t="s">
        <v>17</v>
      </c>
      <c r="D38" s="48">
        <v>30</v>
      </c>
      <c r="E38" s="30">
        <v>30</v>
      </c>
      <c r="F38" s="195">
        <v>100</v>
      </c>
      <c r="G38" s="195">
        <v>100</v>
      </c>
      <c r="H38" s="31"/>
    </row>
    <row r="39" spans="2:8" ht="26.4">
      <c r="B39" s="57" t="s">
        <v>507</v>
      </c>
      <c r="C39" s="57" t="s">
        <v>508</v>
      </c>
      <c r="D39" s="131"/>
      <c r="E39" s="131"/>
      <c r="F39" s="206"/>
      <c r="G39" s="206"/>
      <c r="H39" s="6"/>
    </row>
    <row r="40" spans="2:8" ht="33.75" customHeight="1">
      <c r="B40" s="288" t="s">
        <v>509</v>
      </c>
      <c r="C40" s="125" t="s">
        <v>510</v>
      </c>
      <c r="D40" s="11"/>
      <c r="E40" s="11"/>
      <c r="F40" s="194"/>
      <c r="G40" s="194"/>
      <c r="H40" s="102" t="s">
        <v>511</v>
      </c>
    </row>
    <row r="41" spans="2:8">
      <c r="B41" s="588"/>
      <c r="C41" s="13" t="s">
        <v>15</v>
      </c>
      <c r="D41" s="175">
        <f t="shared" ref="D41" si="10">D43</f>
        <v>15</v>
      </c>
      <c r="E41" s="175">
        <f>E43</f>
        <v>18</v>
      </c>
      <c r="F41" s="175">
        <f t="shared" ref="F41:G41" si="11">F43</f>
        <v>25</v>
      </c>
      <c r="G41" s="175">
        <f t="shared" si="11"/>
        <v>22</v>
      </c>
      <c r="H41" s="28"/>
    </row>
    <row r="42" spans="2:8">
      <c r="B42" s="589"/>
      <c r="C42" s="29" t="s">
        <v>16</v>
      </c>
      <c r="D42" s="30"/>
      <c r="E42" s="30"/>
      <c r="F42" s="195"/>
      <c r="G42" s="195"/>
      <c r="H42" s="31"/>
    </row>
    <row r="43" spans="2:8" ht="26.4">
      <c r="B43" s="590"/>
      <c r="C43" s="32" t="s">
        <v>17</v>
      </c>
      <c r="D43" s="30">
        <v>15</v>
      </c>
      <c r="E43" s="30">
        <v>18</v>
      </c>
      <c r="F43" s="195">
        <v>25</v>
      </c>
      <c r="G43" s="195">
        <v>22</v>
      </c>
      <c r="H43" s="31"/>
    </row>
    <row r="44" spans="2:8" ht="41.25" customHeight="1">
      <c r="B44" s="288" t="s">
        <v>512</v>
      </c>
      <c r="C44" s="125" t="s">
        <v>513</v>
      </c>
      <c r="D44" s="11"/>
      <c r="E44" s="11"/>
      <c r="F44" s="194"/>
      <c r="G44" s="194"/>
      <c r="H44" s="102"/>
    </row>
    <row r="45" spans="2:8">
      <c r="B45" s="588"/>
      <c r="C45" s="13" t="s">
        <v>15</v>
      </c>
      <c r="D45" s="14">
        <f t="shared" ref="D45:G45" si="12">D47+D48</f>
        <v>108.1</v>
      </c>
      <c r="E45" s="14">
        <f t="shared" si="12"/>
        <v>56</v>
      </c>
      <c r="F45" s="14">
        <f t="shared" si="12"/>
        <v>0</v>
      </c>
      <c r="G45" s="14">
        <f t="shared" si="12"/>
        <v>0</v>
      </c>
      <c r="H45" s="28"/>
    </row>
    <row r="46" spans="2:8">
      <c r="B46" s="589"/>
      <c r="C46" s="29" t="s">
        <v>16</v>
      </c>
      <c r="D46" s="30"/>
      <c r="E46" s="30"/>
      <c r="F46" s="195"/>
      <c r="G46" s="195"/>
      <c r="H46" s="31"/>
    </row>
    <row r="47" spans="2:8" ht="26.4">
      <c r="B47" s="589"/>
      <c r="C47" s="32" t="s">
        <v>17</v>
      </c>
      <c r="D47" s="48">
        <v>85</v>
      </c>
      <c r="E47" s="48">
        <v>20</v>
      </c>
      <c r="F47" s="205">
        <v>0</v>
      </c>
      <c r="G47" s="205">
        <v>0</v>
      </c>
      <c r="H47" s="31"/>
    </row>
    <row r="48" spans="2:8" ht="16.5" customHeight="1">
      <c r="B48" s="650"/>
      <c r="C48" s="33" t="s">
        <v>25</v>
      </c>
      <c r="D48" s="36">
        <v>23.1</v>
      </c>
      <c r="E48" s="36">
        <v>36</v>
      </c>
      <c r="F48" s="204">
        <v>0</v>
      </c>
      <c r="G48" s="204">
        <v>0</v>
      </c>
      <c r="H48" s="108"/>
    </row>
    <row r="49" spans="2:8" ht="21.75" customHeight="1">
      <c r="B49" s="288" t="s">
        <v>514</v>
      </c>
      <c r="C49" s="125" t="s">
        <v>515</v>
      </c>
      <c r="D49" s="11"/>
      <c r="E49" s="11"/>
      <c r="F49" s="194"/>
      <c r="G49" s="194"/>
      <c r="H49" s="102"/>
    </row>
    <row r="50" spans="2:8">
      <c r="B50" s="588"/>
      <c r="C50" s="13" t="s">
        <v>15</v>
      </c>
      <c r="D50" s="14">
        <f t="shared" ref="D50:G50" si="13">D52</f>
        <v>200</v>
      </c>
      <c r="E50" s="14">
        <f t="shared" si="13"/>
        <v>0</v>
      </c>
      <c r="F50" s="14">
        <f t="shared" si="13"/>
        <v>200</v>
      </c>
      <c r="G50" s="14">
        <f t="shared" si="13"/>
        <v>200</v>
      </c>
      <c r="H50" s="28"/>
    </row>
    <row r="51" spans="2:8">
      <c r="B51" s="589"/>
      <c r="C51" s="29" t="s">
        <v>16</v>
      </c>
      <c r="D51" s="30"/>
      <c r="E51" s="30"/>
      <c r="F51" s="195"/>
      <c r="G51" s="195"/>
      <c r="H51" s="31"/>
    </row>
    <row r="52" spans="2:8" ht="26.4">
      <c r="B52" s="590"/>
      <c r="C52" s="32" t="s">
        <v>17</v>
      </c>
      <c r="D52" s="48">
        <v>200</v>
      </c>
      <c r="E52" s="48">
        <v>0</v>
      </c>
      <c r="F52" s="205">
        <v>200</v>
      </c>
      <c r="G52" s="205">
        <v>200</v>
      </c>
      <c r="H52" s="31"/>
    </row>
    <row r="53" spans="2:8" ht="20.25" customHeight="1">
      <c r="B53" s="288" t="s">
        <v>516</v>
      </c>
      <c r="C53" s="125" t="s">
        <v>517</v>
      </c>
      <c r="D53" s="11"/>
      <c r="E53" s="11"/>
      <c r="F53" s="194"/>
      <c r="G53" s="194"/>
      <c r="H53" s="102" t="s">
        <v>518</v>
      </c>
    </row>
    <row r="54" spans="2:8" ht="12.75" customHeight="1">
      <c r="B54" s="588"/>
      <c r="C54" s="13" t="s">
        <v>15</v>
      </c>
      <c r="D54" s="14">
        <f t="shared" ref="D54:G54" si="14">D56+D57</f>
        <v>165</v>
      </c>
      <c r="E54" s="14">
        <v>166.4</v>
      </c>
      <c r="F54" s="14">
        <f t="shared" si="14"/>
        <v>165</v>
      </c>
      <c r="G54" s="14">
        <f t="shared" si="14"/>
        <v>165</v>
      </c>
      <c r="H54" s="28"/>
    </row>
    <row r="55" spans="2:8">
      <c r="B55" s="589"/>
      <c r="C55" s="29" t="s">
        <v>16</v>
      </c>
      <c r="D55" s="30"/>
      <c r="E55" s="18"/>
      <c r="F55" s="202"/>
      <c r="G55" s="202"/>
      <c r="H55" s="31"/>
    </row>
    <row r="56" spans="2:8" ht="26.4">
      <c r="B56" s="590"/>
      <c r="C56" s="32" t="s">
        <v>17</v>
      </c>
      <c r="D56" s="48">
        <v>165</v>
      </c>
      <c r="E56" s="48">
        <v>0</v>
      </c>
      <c r="F56" s="205">
        <v>165</v>
      </c>
      <c r="G56" s="205">
        <v>165</v>
      </c>
      <c r="H56" s="31"/>
    </row>
    <row r="57" spans="2:8">
      <c r="B57" s="182"/>
      <c r="C57" s="61" t="s">
        <v>37</v>
      </c>
      <c r="D57" s="347">
        <v>0</v>
      </c>
      <c r="E57" s="89">
        <v>0</v>
      </c>
      <c r="F57" s="284">
        <v>0</v>
      </c>
      <c r="G57" s="284">
        <v>0</v>
      </c>
      <c r="H57" s="659"/>
    </row>
    <row r="58" spans="2:8" ht="30.75" customHeight="1">
      <c r="B58" s="288" t="s">
        <v>519</v>
      </c>
      <c r="C58" s="125" t="s">
        <v>520</v>
      </c>
      <c r="D58" s="11"/>
      <c r="E58" s="11"/>
      <c r="F58" s="194"/>
      <c r="G58" s="194"/>
      <c r="H58" s="102"/>
    </row>
    <row r="59" spans="2:8" ht="12.75" customHeight="1">
      <c r="B59" s="588"/>
      <c r="C59" s="13" t="s">
        <v>15</v>
      </c>
      <c r="D59" s="14">
        <v>90</v>
      </c>
      <c r="E59" s="14">
        <f t="shared" ref="E59:G59" si="15">E61</f>
        <v>90</v>
      </c>
      <c r="F59" s="14">
        <f t="shared" si="15"/>
        <v>120</v>
      </c>
      <c r="G59" s="14">
        <f t="shared" si="15"/>
        <v>120</v>
      </c>
      <c r="H59" s="28"/>
    </row>
    <row r="60" spans="2:8">
      <c r="B60" s="589"/>
      <c r="C60" s="29" t="s">
        <v>16</v>
      </c>
      <c r="D60" s="30" t="s">
        <v>521</v>
      </c>
      <c r="E60" s="18" t="s">
        <v>521</v>
      </c>
      <c r="F60" s="202"/>
      <c r="G60" s="202"/>
      <c r="H60" s="31"/>
    </row>
    <row r="61" spans="2:8" ht="26.4">
      <c r="B61" s="590"/>
      <c r="C61" s="32" t="s">
        <v>17</v>
      </c>
      <c r="D61" s="48">
        <v>90</v>
      </c>
      <c r="E61" s="48">
        <v>90</v>
      </c>
      <c r="F61" s="205">
        <v>120</v>
      </c>
      <c r="G61" s="205">
        <v>120</v>
      </c>
      <c r="H61" s="31"/>
    </row>
    <row r="62" spans="2:8" ht="26.4">
      <c r="B62" s="288" t="s">
        <v>522</v>
      </c>
      <c r="C62" s="125" t="s">
        <v>523</v>
      </c>
      <c r="D62" s="11"/>
      <c r="E62" s="11"/>
      <c r="F62" s="194"/>
      <c r="G62" s="194"/>
      <c r="H62" s="102"/>
    </row>
    <row r="63" spans="2:8" ht="12.75" customHeight="1">
      <c r="B63" s="588"/>
      <c r="C63" s="13" t="s">
        <v>15</v>
      </c>
      <c r="D63" s="14">
        <f t="shared" ref="D63" si="16">D65</f>
        <v>71</v>
      </c>
      <c r="E63" s="14">
        <f>E65</f>
        <v>220</v>
      </c>
      <c r="F63" s="14">
        <f t="shared" ref="F63:G63" si="17">F65</f>
        <v>200</v>
      </c>
      <c r="G63" s="14">
        <f t="shared" si="17"/>
        <v>100</v>
      </c>
      <c r="H63" s="28"/>
    </row>
    <row r="64" spans="2:8">
      <c r="B64" s="589"/>
      <c r="C64" s="29" t="s">
        <v>16</v>
      </c>
      <c r="D64" s="30"/>
      <c r="E64" s="18" t="s">
        <v>521</v>
      </c>
      <c r="F64" s="202"/>
      <c r="G64" s="202"/>
      <c r="H64" s="31"/>
    </row>
    <row r="65" spans="2:8" ht="25.8" customHeight="1">
      <c r="B65" s="590"/>
      <c r="C65" s="32" t="s">
        <v>17</v>
      </c>
      <c r="D65" s="48">
        <v>71</v>
      </c>
      <c r="E65" s="48">
        <v>220</v>
      </c>
      <c r="F65" s="205">
        <v>200</v>
      </c>
      <c r="G65" s="205">
        <v>100</v>
      </c>
      <c r="H65" s="31"/>
    </row>
    <row r="66" spans="2:8" ht="42.75" customHeight="1">
      <c r="B66" s="288" t="s">
        <v>524</v>
      </c>
      <c r="C66" s="125" t="s">
        <v>525</v>
      </c>
      <c r="D66" s="11"/>
      <c r="E66" s="11"/>
      <c r="F66" s="194"/>
      <c r="G66" s="194"/>
      <c r="H66" s="102" t="s">
        <v>526</v>
      </c>
    </row>
    <row r="67" spans="2:8">
      <c r="B67" s="588"/>
      <c r="C67" s="13" t="s">
        <v>15</v>
      </c>
      <c r="D67" s="14">
        <f t="shared" ref="D67" si="18">D69+D70</f>
        <v>0</v>
      </c>
      <c r="E67" s="14">
        <f>E69+E70</f>
        <v>0</v>
      </c>
      <c r="F67" s="14">
        <f t="shared" ref="F67:G67" si="19">F69+F70</f>
        <v>0</v>
      </c>
      <c r="G67" s="14">
        <f t="shared" si="19"/>
        <v>0</v>
      </c>
      <c r="H67" s="28"/>
    </row>
    <row r="68" spans="2:8">
      <c r="B68" s="589"/>
      <c r="C68" s="29" t="s">
        <v>16</v>
      </c>
      <c r="D68" s="30"/>
      <c r="E68" s="18"/>
      <c r="F68" s="202"/>
      <c r="G68" s="202"/>
      <c r="H68" s="31"/>
    </row>
    <row r="69" spans="2:8" ht="26.4">
      <c r="B69" s="589"/>
      <c r="C69" s="32" t="s">
        <v>17</v>
      </c>
      <c r="D69" s="48">
        <v>0</v>
      </c>
      <c r="E69" s="48">
        <v>0</v>
      </c>
      <c r="F69" s="205">
        <v>0</v>
      </c>
      <c r="G69" s="205">
        <v>0</v>
      </c>
      <c r="H69" s="31"/>
    </row>
    <row r="70" spans="2:8" ht="25.5" customHeight="1">
      <c r="B70" s="651"/>
      <c r="C70" s="33" t="s">
        <v>25</v>
      </c>
      <c r="D70" s="36">
        <v>0</v>
      </c>
      <c r="E70" s="36">
        <v>0</v>
      </c>
      <c r="F70" s="204">
        <v>0</v>
      </c>
      <c r="G70" s="204"/>
      <c r="H70" s="108"/>
    </row>
    <row r="71" spans="2:8" ht="30.75" customHeight="1">
      <c r="B71" s="288" t="s">
        <v>527</v>
      </c>
      <c r="C71" s="125" t="s">
        <v>528</v>
      </c>
      <c r="D71" s="11"/>
      <c r="E71" s="11"/>
      <c r="F71" s="194"/>
      <c r="G71" s="194"/>
      <c r="H71" s="102" t="s">
        <v>529</v>
      </c>
    </row>
    <row r="72" spans="2:8" ht="12.75" customHeight="1">
      <c r="B72" s="588"/>
      <c r="C72" s="13" t="s">
        <v>15</v>
      </c>
      <c r="D72" s="14">
        <f t="shared" ref="D72" si="20">D74+D75</f>
        <v>733.3</v>
      </c>
      <c r="E72" s="14">
        <f>E74+E75</f>
        <v>1785.23</v>
      </c>
      <c r="F72" s="14">
        <f t="shared" ref="F72:G72" si="21">F74+F75</f>
        <v>655.11700000000008</v>
      </c>
      <c r="G72" s="14">
        <f t="shared" si="21"/>
        <v>0</v>
      </c>
      <c r="H72" s="28"/>
    </row>
    <row r="73" spans="2:8">
      <c r="B73" s="589"/>
      <c r="C73" s="29" t="s">
        <v>16</v>
      </c>
      <c r="D73" s="30" t="s">
        <v>521</v>
      </c>
      <c r="E73" s="18" t="s">
        <v>521</v>
      </c>
      <c r="F73" s="202"/>
      <c r="G73" s="202"/>
      <c r="H73" s="31"/>
    </row>
    <row r="74" spans="2:8" ht="26.4">
      <c r="B74" s="589"/>
      <c r="C74" s="32" t="s">
        <v>17</v>
      </c>
      <c r="D74" s="48">
        <v>110</v>
      </c>
      <c r="E74" s="48">
        <v>393.1</v>
      </c>
      <c r="F74" s="205">
        <v>98.268000000000001</v>
      </c>
      <c r="G74" s="205">
        <v>0</v>
      </c>
      <c r="H74" s="31"/>
    </row>
    <row r="75" spans="2:8" ht="17.25" customHeight="1">
      <c r="B75" s="590"/>
      <c r="C75" s="33" t="s">
        <v>25</v>
      </c>
      <c r="D75" s="36">
        <v>623.29999999999995</v>
      </c>
      <c r="E75" s="36">
        <v>1392.13</v>
      </c>
      <c r="F75" s="204">
        <v>556.84900000000005</v>
      </c>
      <c r="G75" s="204">
        <v>0</v>
      </c>
      <c r="H75" s="108"/>
    </row>
    <row r="76" spans="2:8" ht="28.5" customHeight="1">
      <c r="B76" s="288" t="s">
        <v>530</v>
      </c>
      <c r="C76" s="125" t="s">
        <v>531</v>
      </c>
      <c r="D76" s="11"/>
      <c r="E76" s="11"/>
      <c r="F76" s="194"/>
      <c r="G76" s="194"/>
      <c r="H76" s="102"/>
    </row>
    <row r="77" spans="2:8" ht="12.75" customHeight="1">
      <c r="B77" s="588"/>
      <c r="C77" s="13" t="s">
        <v>15</v>
      </c>
      <c r="D77" s="14">
        <f t="shared" ref="D77" si="22">D79+D80</f>
        <v>97.403999999999996</v>
      </c>
      <c r="E77" s="14">
        <f>E79+E80</f>
        <v>72.506</v>
      </c>
      <c r="F77" s="14">
        <f t="shared" ref="F77:G77" si="23">F79+F80</f>
        <v>695.16800000000001</v>
      </c>
      <c r="G77" s="14">
        <f t="shared" si="23"/>
        <v>464.92200000000003</v>
      </c>
      <c r="H77" s="28"/>
    </row>
    <row r="78" spans="2:8">
      <c r="B78" s="589"/>
      <c r="C78" s="29" t="s">
        <v>16</v>
      </c>
      <c r="D78" s="30" t="s">
        <v>521</v>
      </c>
      <c r="E78" s="18" t="s">
        <v>521</v>
      </c>
      <c r="F78" s="202"/>
      <c r="G78" s="202"/>
      <c r="H78" s="31"/>
    </row>
    <row r="79" spans="2:8" ht="26.4">
      <c r="B79" s="589"/>
      <c r="C79" s="32" t="s">
        <v>17</v>
      </c>
      <c r="D79" s="48">
        <v>48.701999999999998</v>
      </c>
      <c r="E79" s="48">
        <v>36.299999999999997</v>
      </c>
      <c r="F79" s="205">
        <v>347.584</v>
      </c>
      <c r="G79" s="205">
        <v>232.46100000000001</v>
      </c>
      <c r="H79" s="31"/>
    </row>
    <row r="80" spans="2:8" ht="25.5" customHeight="1">
      <c r="B80" s="590"/>
      <c r="C80" s="33" t="s">
        <v>25</v>
      </c>
      <c r="D80" s="36">
        <v>48.701999999999998</v>
      </c>
      <c r="E80" s="36">
        <v>36.206000000000003</v>
      </c>
      <c r="F80" s="204">
        <v>347.584</v>
      </c>
      <c r="G80" s="204">
        <v>232.46100000000001</v>
      </c>
      <c r="H80" s="108"/>
    </row>
    <row r="81" spans="2:8" ht="39.6">
      <c r="B81" s="292" t="s">
        <v>532</v>
      </c>
      <c r="C81" s="125" t="s">
        <v>533</v>
      </c>
      <c r="D81" s="11"/>
      <c r="E81" s="11"/>
      <c r="F81" s="194"/>
      <c r="G81" s="194"/>
      <c r="H81" s="102"/>
    </row>
    <row r="82" spans="2:8">
      <c r="B82" s="589"/>
      <c r="C82" s="13" t="s">
        <v>15</v>
      </c>
      <c r="D82" s="113">
        <v>0</v>
      </c>
      <c r="E82" s="113">
        <f>E84+E85</f>
        <v>0</v>
      </c>
      <c r="F82" s="113">
        <f t="shared" ref="F82:G82" si="24">F84+F85</f>
        <v>0</v>
      </c>
      <c r="G82" s="113">
        <f t="shared" si="24"/>
        <v>0</v>
      </c>
      <c r="H82" s="106"/>
    </row>
    <row r="83" spans="2:8">
      <c r="B83" s="589"/>
      <c r="C83" s="29" t="s">
        <v>16</v>
      </c>
      <c r="D83" s="48"/>
      <c r="E83" s="48"/>
      <c r="F83" s="205"/>
      <c r="G83" s="205"/>
      <c r="H83" s="106"/>
    </row>
    <row r="84" spans="2:8" ht="26.4">
      <c r="B84" s="589"/>
      <c r="C84" s="32" t="s">
        <v>17</v>
      </c>
      <c r="D84" s="48">
        <v>0</v>
      </c>
      <c r="E84" s="48">
        <v>0</v>
      </c>
      <c r="F84" s="205">
        <v>0</v>
      </c>
      <c r="G84" s="205">
        <v>0</v>
      </c>
      <c r="H84" s="106"/>
    </row>
    <row r="85" spans="2:8" ht="25.5" customHeight="1">
      <c r="B85" s="590"/>
      <c r="C85" s="33" t="s">
        <v>25</v>
      </c>
      <c r="D85" s="36">
        <v>0</v>
      </c>
      <c r="E85" s="36">
        <v>0</v>
      </c>
      <c r="F85" s="204">
        <v>0</v>
      </c>
      <c r="G85" s="204">
        <v>0</v>
      </c>
      <c r="H85" s="108"/>
    </row>
    <row r="86" spans="2:8" ht="28.5" customHeight="1">
      <c r="B86" s="57" t="s">
        <v>534</v>
      </c>
      <c r="C86" s="39" t="s">
        <v>535</v>
      </c>
      <c r="D86" s="131"/>
      <c r="E86" s="131"/>
      <c r="F86" s="206"/>
      <c r="G86" s="206"/>
      <c r="H86" s="6"/>
    </row>
    <row r="87" spans="2:8" ht="26.4">
      <c r="B87" s="292" t="s">
        <v>536</v>
      </c>
      <c r="C87" s="10" t="s">
        <v>537</v>
      </c>
      <c r="D87" s="11"/>
      <c r="E87" s="11"/>
      <c r="F87" s="194"/>
      <c r="G87" s="194"/>
      <c r="H87" s="26"/>
    </row>
    <row r="88" spans="2:8">
      <c r="B88" s="577"/>
      <c r="C88" s="13" t="s">
        <v>15</v>
      </c>
      <c r="D88" s="14">
        <f t="shared" ref="D88" si="25">D90</f>
        <v>0</v>
      </c>
      <c r="E88" s="14">
        <f>E90</f>
        <v>0</v>
      </c>
      <c r="F88" s="14">
        <f t="shared" ref="F88:G88" si="26">F90</f>
        <v>60</v>
      </c>
      <c r="G88" s="14">
        <f t="shared" si="26"/>
        <v>2000</v>
      </c>
      <c r="H88" s="28"/>
    </row>
    <row r="89" spans="2:8">
      <c r="B89" s="577"/>
      <c r="C89" s="29" t="s">
        <v>16</v>
      </c>
      <c r="D89" s="30"/>
      <c r="E89" s="30"/>
      <c r="F89" s="195"/>
      <c r="G89" s="195"/>
      <c r="H89" s="31"/>
    </row>
    <row r="90" spans="2:8" ht="26.4">
      <c r="B90" s="577"/>
      <c r="C90" s="32" t="s">
        <v>17</v>
      </c>
      <c r="D90" s="30">
        <v>0</v>
      </c>
      <c r="E90" s="30">
        <v>0</v>
      </c>
      <c r="F90" s="195">
        <v>60</v>
      </c>
      <c r="G90" s="195">
        <v>2000</v>
      </c>
      <c r="H90" s="31"/>
    </row>
    <row r="91" spans="2:8" ht="19.5" customHeight="1">
      <c r="B91" s="292" t="s">
        <v>538</v>
      </c>
      <c r="C91" s="10" t="s">
        <v>539</v>
      </c>
      <c r="D91" s="25"/>
      <c r="E91" s="25"/>
      <c r="F91" s="44"/>
      <c r="G91" s="44"/>
      <c r="H91" s="45"/>
    </row>
    <row r="92" spans="2:8">
      <c r="B92" s="572"/>
      <c r="C92" s="13" t="s">
        <v>15</v>
      </c>
      <c r="D92" s="14">
        <f t="shared" ref="D92" si="27">D94+D95</f>
        <v>0</v>
      </c>
      <c r="E92" s="14">
        <f>E94</f>
        <v>1100</v>
      </c>
      <c r="F92" s="14">
        <f t="shared" ref="F92:G92" si="28">F94</f>
        <v>0</v>
      </c>
      <c r="G92" s="14">
        <f t="shared" si="28"/>
        <v>0</v>
      </c>
      <c r="H92" s="4"/>
    </row>
    <row r="93" spans="2:8">
      <c r="B93" s="572"/>
      <c r="C93" s="29" t="s">
        <v>16</v>
      </c>
      <c r="D93" s="17"/>
      <c r="E93" s="17"/>
      <c r="F93" s="47"/>
      <c r="G93" s="47"/>
      <c r="H93" s="43"/>
    </row>
    <row r="94" spans="2:8" ht="26.4">
      <c r="B94" s="572"/>
      <c r="C94" s="32" t="s">
        <v>17</v>
      </c>
      <c r="D94" s="17">
        <v>0</v>
      </c>
      <c r="E94" s="17">
        <v>1100</v>
      </c>
      <c r="F94" s="47">
        <v>0</v>
      </c>
      <c r="G94" s="47">
        <v>0</v>
      </c>
      <c r="H94" s="43"/>
    </row>
    <row r="95" spans="2:8">
      <c r="B95" s="648"/>
      <c r="C95" s="61" t="s">
        <v>37</v>
      </c>
      <c r="D95" s="347">
        <v>0</v>
      </c>
      <c r="E95" s="89">
        <v>0</v>
      </c>
      <c r="F95" s="284">
        <v>0</v>
      </c>
      <c r="G95" s="284"/>
      <c r="H95" s="219"/>
    </row>
    <row r="96" spans="2:8" ht="26.25" customHeight="1">
      <c r="B96" s="292" t="s">
        <v>540</v>
      </c>
      <c r="C96" s="10" t="s">
        <v>541</v>
      </c>
      <c r="D96" s="25"/>
      <c r="E96" s="25"/>
      <c r="F96" s="44"/>
      <c r="G96" s="44"/>
      <c r="H96" s="45" t="s">
        <v>542</v>
      </c>
    </row>
    <row r="97" spans="2:8">
      <c r="B97" s="653"/>
      <c r="C97" s="13" t="s">
        <v>15</v>
      </c>
      <c r="D97" s="14">
        <v>219</v>
      </c>
      <c r="E97" s="14">
        <f>E99+E100</f>
        <v>540</v>
      </c>
      <c r="F97" s="14">
        <f t="shared" ref="F97:G97" si="29">F99+F100</f>
        <v>210</v>
      </c>
      <c r="G97" s="14">
        <f t="shared" si="29"/>
        <v>230</v>
      </c>
      <c r="H97" s="4"/>
    </row>
    <row r="98" spans="2:8">
      <c r="B98" s="654"/>
      <c r="C98" s="29" t="s">
        <v>16</v>
      </c>
      <c r="D98" s="17"/>
      <c r="E98" s="17"/>
      <c r="F98" s="47"/>
      <c r="G98" s="47"/>
      <c r="H98" s="43"/>
    </row>
    <row r="99" spans="2:8" ht="26.4">
      <c r="B99" s="654"/>
      <c r="C99" s="32" t="s">
        <v>17</v>
      </c>
      <c r="D99" s="17">
        <v>219</v>
      </c>
      <c r="E99" s="17">
        <v>190</v>
      </c>
      <c r="F99" s="47">
        <v>210</v>
      </c>
      <c r="G99" s="47">
        <v>230</v>
      </c>
      <c r="H99" s="43"/>
    </row>
    <row r="100" spans="2:8">
      <c r="B100" s="655"/>
      <c r="C100" s="283" t="s">
        <v>37</v>
      </c>
      <c r="D100" s="62"/>
      <c r="E100" s="62">
        <v>350</v>
      </c>
      <c r="F100" s="197"/>
      <c r="G100" s="197"/>
      <c r="H100" s="201"/>
    </row>
    <row r="101" spans="2:8" ht="26.4">
      <c r="B101" s="288" t="s">
        <v>543</v>
      </c>
      <c r="C101" s="10" t="s">
        <v>544</v>
      </c>
      <c r="D101" s="25"/>
      <c r="E101" s="25"/>
      <c r="F101" s="44"/>
      <c r="G101" s="44"/>
      <c r="H101" s="45"/>
    </row>
    <row r="102" spans="2:8" ht="27" customHeight="1">
      <c r="B102" s="594"/>
      <c r="C102" s="13" t="s">
        <v>15</v>
      </c>
      <c r="D102" s="14">
        <v>870</v>
      </c>
      <c r="E102" s="14">
        <f>E104+E105</f>
        <v>3311</v>
      </c>
      <c r="F102" s="175">
        <f>F104+F105</f>
        <v>3500</v>
      </c>
      <c r="G102" s="175">
        <f>G104+G105</f>
        <v>5100</v>
      </c>
      <c r="H102" s="4"/>
    </row>
    <row r="103" spans="2:8">
      <c r="B103" s="595"/>
      <c r="C103" s="29" t="s">
        <v>16</v>
      </c>
      <c r="D103" s="17"/>
      <c r="E103" s="17"/>
      <c r="F103" s="47"/>
      <c r="G103" s="47"/>
      <c r="H103" s="43"/>
    </row>
    <row r="104" spans="2:8" ht="26.25" customHeight="1">
      <c r="B104" s="595"/>
      <c r="C104" s="32" t="s">
        <v>17</v>
      </c>
      <c r="D104" s="30">
        <v>870</v>
      </c>
      <c r="E104" s="30">
        <v>1281</v>
      </c>
      <c r="F104" s="195">
        <v>1500</v>
      </c>
      <c r="G104" s="195">
        <v>3100</v>
      </c>
      <c r="H104" s="43"/>
    </row>
    <row r="105" spans="2:8" ht="15.75" customHeight="1">
      <c r="B105" s="186"/>
      <c r="C105" s="283" t="s">
        <v>37</v>
      </c>
      <c r="D105" s="89"/>
      <c r="E105" s="89">
        <v>2030</v>
      </c>
      <c r="F105" s="284">
        <v>2000</v>
      </c>
      <c r="G105" s="284">
        <v>2000</v>
      </c>
      <c r="H105" s="201"/>
    </row>
    <row r="106" spans="2:8" ht="26.4">
      <c r="B106" s="288" t="s">
        <v>545</v>
      </c>
      <c r="C106" s="10" t="s">
        <v>546</v>
      </c>
      <c r="D106" s="25"/>
      <c r="E106" s="25"/>
      <c r="F106" s="44"/>
      <c r="G106" s="44"/>
      <c r="H106" s="45"/>
    </row>
    <row r="107" spans="2:8">
      <c r="B107" s="594"/>
      <c r="C107" s="13" t="s">
        <v>15</v>
      </c>
      <c r="D107" s="14">
        <f t="shared" ref="D107" si="30">D109</f>
        <v>0.5</v>
      </c>
      <c r="E107" s="14">
        <f>E109</f>
        <v>1.2</v>
      </c>
      <c r="F107" s="175">
        <f>F109</f>
        <v>1.3</v>
      </c>
      <c r="G107" s="175">
        <f>G109</f>
        <v>1.4</v>
      </c>
      <c r="H107" s="4"/>
    </row>
    <row r="108" spans="2:8">
      <c r="B108" s="595"/>
      <c r="C108" s="29" t="s">
        <v>16</v>
      </c>
      <c r="D108" s="17"/>
      <c r="E108" s="17"/>
      <c r="F108" s="47"/>
      <c r="G108" s="47"/>
      <c r="H108" s="43"/>
    </row>
    <row r="109" spans="2:8" ht="26.4">
      <c r="B109" s="595"/>
      <c r="C109" s="32" t="s">
        <v>17</v>
      </c>
      <c r="D109" s="30">
        <v>0.5</v>
      </c>
      <c r="E109" s="30">
        <v>1.2</v>
      </c>
      <c r="F109" s="195">
        <v>1.3</v>
      </c>
      <c r="G109" s="195">
        <v>1.4</v>
      </c>
      <c r="H109" s="43"/>
    </row>
    <row r="110" spans="2:8" ht="26.4">
      <c r="B110" s="288" t="s">
        <v>547</v>
      </c>
      <c r="C110" s="348" t="s">
        <v>548</v>
      </c>
      <c r="D110" s="25"/>
      <c r="E110" s="25"/>
      <c r="F110" s="44"/>
      <c r="G110" s="44"/>
      <c r="H110" s="45"/>
    </row>
    <row r="111" spans="2:8">
      <c r="B111" s="594"/>
      <c r="C111" s="13" t="s">
        <v>15</v>
      </c>
      <c r="D111" s="14">
        <f t="shared" ref="D111" si="31">D113</f>
        <v>10</v>
      </c>
      <c r="E111" s="14">
        <f>E113+E114</f>
        <v>33</v>
      </c>
      <c r="F111" s="175">
        <f>F113+F114</f>
        <v>42</v>
      </c>
      <c r="G111" s="175">
        <f>G113+G114</f>
        <v>44</v>
      </c>
      <c r="H111" s="4"/>
    </row>
    <row r="112" spans="2:8">
      <c r="B112" s="595"/>
      <c r="C112" s="29" t="s">
        <v>16</v>
      </c>
      <c r="D112" s="17"/>
      <c r="E112" s="17"/>
      <c r="F112" s="47"/>
      <c r="G112" s="47"/>
      <c r="H112" s="43"/>
    </row>
    <row r="113" spans="2:9" ht="26.4">
      <c r="B113" s="595"/>
      <c r="C113" s="32" t="s">
        <v>17</v>
      </c>
      <c r="D113" s="48">
        <v>10</v>
      </c>
      <c r="E113" s="48">
        <v>3</v>
      </c>
      <c r="F113" s="205">
        <v>12</v>
      </c>
      <c r="G113" s="205">
        <v>14</v>
      </c>
      <c r="H113" s="49"/>
      <c r="I113" s="50"/>
    </row>
    <row r="114" spans="2:9">
      <c r="B114" s="186"/>
      <c r="C114" s="132" t="s">
        <v>37</v>
      </c>
      <c r="D114" s="89"/>
      <c r="E114" s="89">
        <v>30</v>
      </c>
      <c r="F114" s="89">
        <v>30</v>
      </c>
      <c r="G114" s="89">
        <v>30</v>
      </c>
      <c r="H114" s="201"/>
      <c r="I114" s="50"/>
    </row>
    <row r="115" spans="2:9" ht="30" customHeight="1">
      <c r="B115" s="288" t="s">
        <v>549</v>
      </c>
      <c r="C115" s="348" t="s">
        <v>550</v>
      </c>
      <c r="D115" s="25"/>
      <c r="E115" s="25"/>
      <c r="F115" s="44"/>
      <c r="G115" s="44"/>
      <c r="H115" s="45"/>
    </row>
    <row r="116" spans="2:9">
      <c r="B116" s="594"/>
      <c r="C116" s="13" t="s">
        <v>15</v>
      </c>
      <c r="D116" s="14">
        <v>710</v>
      </c>
      <c r="E116" s="14">
        <f>E118</f>
        <v>475</v>
      </c>
      <c r="F116" s="175">
        <f>F118</f>
        <v>500</v>
      </c>
      <c r="G116" s="175">
        <f>G118</f>
        <v>520</v>
      </c>
      <c r="H116" s="4"/>
    </row>
    <row r="117" spans="2:9">
      <c r="B117" s="595"/>
      <c r="C117" s="29" t="s">
        <v>16</v>
      </c>
      <c r="D117" s="17"/>
      <c r="E117" s="17"/>
      <c r="F117" s="47"/>
      <c r="G117" s="47"/>
      <c r="H117" s="43"/>
    </row>
    <row r="118" spans="2:9" ht="26.4">
      <c r="B118" s="595"/>
      <c r="C118" s="32" t="s">
        <v>17</v>
      </c>
      <c r="D118" s="17">
        <v>710</v>
      </c>
      <c r="E118" s="17">
        <v>475</v>
      </c>
      <c r="F118" s="47">
        <v>500</v>
      </c>
      <c r="G118" s="47">
        <v>520</v>
      </c>
      <c r="H118" s="43"/>
    </row>
    <row r="119" spans="2:9" ht="26.4">
      <c r="B119" s="288" t="s">
        <v>551</v>
      </c>
      <c r="C119" s="51" t="s">
        <v>552</v>
      </c>
      <c r="D119" s="25"/>
      <c r="E119" s="25"/>
      <c r="F119" s="44"/>
      <c r="G119" s="44"/>
      <c r="H119" s="45"/>
    </row>
    <row r="120" spans="2:9">
      <c r="B120" s="594"/>
      <c r="C120" s="13" t="s">
        <v>15</v>
      </c>
      <c r="D120" s="14">
        <v>1.2</v>
      </c>
      <c r="E120" s="14">
        <f>E122+E123+E124</f>
        <v>1.2</v>
      </c>
      <c r="F120" s="175">
        <f>F122+F123+F124</f>
        <v>15.2</v>
      </c>
      <c r="G120" s="175">
        <f>G122+G123+G124</f>
        <v>15.2</v>
      </c>
      <c r="H120" s="4"/>
    </row>
    <row r="121" spans="2:9">
      <c r="B121" s="595"/>
      <c r="C121" s="29" t="s">
        <v>16</v>
      </c>
      <c r="D121" s="66"/>
      <c r="E121" s="66"/>
      <c r="F121" s="177"/>
      <c r="G121" s="177"/>
      <c r="H121" s="43"/>
    </row>
    <row r="122" spans="2:9" ht="26.4">
      <c r="B122" s="595"/>
      <c r="C122" s="32" t="s">
        <v>17</v>
      </c>
      <c r="D122" s="66">
        <v>1.2</v>
      </c>
      <c r="E122" s="66">
        <v>1.2</v>
      </c>
      <c r="F122" s="177">
        <v>15.2</v>
      </c>
      <c r="G122" s="177">
        <v>15.2</v>
      </c>
      <c r="H122" s="43"/>
    </row>
    <row r="123" spans="2:9">
      <c r="B123" s="186"/>
      <c r="C123" s="132" t="s">
        <v>37</v>
      </c>
      <c r="D123" s="62">
        <v>0</v>
      </c>
      <c r="E123" s="62">
        <v>0</v>
      </c>
      <c r="F123" s="197">
        <v>0</v>
      </c>
      <c r="G123" s="197">
        <v>0</v>
      </c>
      <c r="H123" s="219"/>
    </row>
    <row r="124" spans="2:9" ht="18" customHeight="1">
      <c r="B124" s="183"/>
      <c r="C124" s="33" t="s">
        <v>25</v>
      </c>
      <c r="D124" s="36">
        <v>0</v>
      </c>
      <c r="E124" s="36">
        <v>0</v>
      </c>
      <c r="F124" s="204">
        <v>0</v>
      </c>
      <c r="G124" s="204">
        <v>0</v>
      </c>
      <c r="H124" s="108"/>
    </row>
    <row r="125" spans="2:9" ht="26.4">
      <c r="B125" s="288" t="s">
        <v>553</v>
      </c>
      <c r="C125" s="51" t="s">
        <v>554</v>
      </c>
      <c r="D125" s="25"/>
      <c r="E125" s="25"/>
      <c r="F125" s="44"/>
      <c r="G125" s="44"/>
      <c r="H125" s="45" t="s">
        <v>518</v>
      </c>
    </row>
    <row r="126" spans="2:9">
      <c r="B126" s="182"/>
      <c r="C126" s="13" t="s">
        <v>15</v>
      </c>
      <c r="D126" s="14">
        <f t="shared" ref="D126:G126" si="32">D128</f>
        <v>0</v>
      </c>
      <c r="E126" s="14">
        <f t="shared" si="32"/>
        <v>0</v>
      </c>
      <c r="F126" s="14">
        <f t="shared" si="32"/>
        <v>12</v>
      </c>
      <c r="G126" s="14">
        <f t="shared" si="32"/>
        <v>12</v>
      </c>
      <c r="H126" s="65"/>
    </row>
    <row r="127" spans="2:9">
      <c r="B127" s="182"/>
      <c r="C127" s="29" t="s">
        <v>16</v>
      </c>
      <c r="D127" s="17"/>
      <c r="E127" s="17"/>
      <c r="F127" s="47"/>
      <c r="G127" s="47"/>
      <c r="H127" s="43"/>
    </row>
    <row r="128" spans="2:9" ht="26.4">
      <c r="B128" s="182"/>
      <c r="C128" s="32" t="s">
        <v>17</v>
      </c>
      <c r="D128" s="48">
        <v>0</v>
      </c>
      <c r="E128" s="66">
        <v>0</v>
      </c>
      <c r="F128" s="177">
        <v>12</v>
      </c>
      <c r="G128" s="177">
        <v>12</v>
      </c>
      <c r="H128" s="43"/>
    </row>
    <row r="129" spans="2:8" ht="26.4">
      <c r="B129" s="288" t="s">
        <v>555</v>
      </c>
      <c r="C129" s="51" t="s">
        <v>556</v>
      </c>
      <c r="D129" s="25"/>
      <c r="E129" s="25"/>
      <c r="F129" s="44"/>
      <c r="G129" s="44"/>
      <c r="H129" s="45" t="s">
        <v>542</v>
      </c>
    </row>
    <row r="130" spans="2:8">
      <c r="B130" s="594"/>
      <c r="C130" s="13" t="s">
        <v>15</v>
      </c>
      <c r="D130" s="14">
        <f t="shared" ref="D130" si="33">D132+D133</f>
        <v>632.1</v>
      </c>
      <c r="E130" s="14">
        <f>E132+E133</f>
        <v>644.4</v>
      </c>
      <c r="F130" s="14">
        <f t="shared" ref="F130:G130" si="34">F132+F133</f>
        <v>684.4</v>
      </c>
      <c r="G130" s="14">
        <f t="shared" si="34"/>
        <v>684.4</v>
      </c>
      <c r="H130" s="65"/>
    </row>
    <row r="131" spans="2:8">
      <c r="B131" s="595"/>
      <c r="C131" s="29" t="s">
        <v>16</v>
      </c>
      <c r="D131" s="17"/>
      <c r="E131" s="17"/>
      <c r="F131" s="47"/>
      <c r="G131" s="47"/>
      <c r="H131" s="43"/>
    </row>
    <row r="132" spans="2:8" ht="76.2" customHeight="1">
      <c r="B132" s="595"/>
      <c r="C132" s="32" t="s">
        <v>17</v>
      </c>
      <c r="D132" s="48">
        <v>567.70000000000005</v>
      </c>
      <c r="E132" s="66">
        <v>580</v>
      </c>
      <c r="F132" s="177">
        <v>620</v>
      </c>
      <c r="G132" s="177">
        <v>620</v>
      </c>
      <c r="H132" s="43"/>
    </row>
    <row r="133" spans="2:8">
      <c r="B133" s="649"/>
      <c r="C133" s="72" t="s">
        <v>77</v>
      </c>
      <c r="D133" s="131">
        <v>64.400000000000006</v>
      </c>
      <c r="E133" s="131">
        <v>64.400000000000006</v>
      </c>
      <c r="F133" s="206">
        <v>64.400000000000006</v>
      </c>
      <c r="G133" s="206">
        <v>64.400000000000006</v>
      </c>
      <c r="H133" s="58"/>
    </row>
    <row r="134" spans="2:8" ht="26.4">
      <c r="B134" s="288" t="s">
        <v>557</v>
      </c>
      <c r="C134" s="51" t="s">
        <v>558</v>
      </c>
      <c r="D134" s="59"/>
      <c r="E134" s="25"/>
      <c r="F134" s="44"/>
      <c r="G134" s="44"/>
      <c r="H134" s="45" t="s">
        <v>542</v>
      </c>
    </row>
    <row r="135" spans="2:8">
      <c r="B135" s="594"/>
      <c r="C135" s="13" t="s">
        <v>15</v>
      </c>
      <c r="D135" s="14">
        <f t="shared" ref="D135" si="35">D137</f>
        <v>250</v>
      </c>
      <c r="E135" s="14">
        <f>E137</f>
        <v>295</v>
      </c>
      <c r="F135" s="14">
        <f t="shared" ref="F135:G135" si="36">F137</f>
        <v>360</v>
      </c>
      <c r="G135" s="14">
        <f t="shared" si="36"/>
        <v>360</v>
      </c>
      <c r="H135" s="65"/>
    </row>
    <row r="136" spans="2:8">
      <c r="B136" s="595"/>
      <c r="C136" s="29" t="s">
        <v>16</v>
      </c>
      <c r="D136" s="17"/>
      <c r="E136" s="17"/>
      <c r="F136" s="47"/>
      <c r="G136" s="47"/>
      <c r="H136" s="43"/>
    </row>
    <row r="137" spans="2:8" ht="30.75" customHeight="1">
      <c r="B137" s="595"/>
      <c r="C137" s="54" t="s">
        <v>17</v>
      </c>
      <c r="D137" s="48">
        <v>250</v>
      </c>
      <c r="E137" s="66">
        <v>295</v>
      </c>
      <c r="F137" s="177">
        <v>360</v>
      </c>
      <c r="G137" s="177">
        <v>360</v>
      </c>
      <c r="H137" s="43"/>
    </row>
    <row r="138" spans="2:8" ht="26.4">
      <c r="B138" s="288" t="s">
        <v>559</v>
      </c>
      <c r="C138" s="10" t="s">
        <v>560</v>
      </c>
      <c r="D138" s="59"/>
      <c r="E138" s="59"/>
      <c r="F138" s="178"/>
      <c r="G138" s="178"/>
      <c r="H138" s="45" t="s">
        <v>542</v>
      </c>
    </row>
    <row r="139" spans="2:8">
      <c r="B139" s="594"/>
      <c r="C139" s="13" t="s">
        <v>15</v>
      </c>
      <c r="D139" s="14">
        <v>465</v>
      </c>
      <c r="E139" s="14">
        <f>E141</f>
        <v>482</v>
      </c>
      <c r="F139" s="14">
        <f t="shared" ref="F139:G139" si="37">F141</f>
        <v>560</v>
      </c>
      <c r="G139" s="14">
        <f t="shared" si="37"/>
        <v>560</v>
      </c>
      <c r="H139" s="65"/>
    </row>
    <row r="140" spans="2:8">
      <c r="B140" s="595"/>
      <c r="C140" s="29" t="s">
        <v>16</v>
      </c>
      <c r="D140" s="17"/>
      <c r="E140" s="17"/>
      <c r="F140" s="47"/>
      <c r="G140" s="47"/>
      <c r="H140" s="43"/>
    </row>
    <row r="141" spans="2:8" ht="31.2" customHeight="1">
      <c r="B141" s="595"/>
      <c r="C141" s="32" t="s">
        <v>17</v>
      </c>
      <c r="D141" s="17">
        <v>465</v>
      </c>
      <c r="E141" s="17">
        <v>482</v>
      </c>
      <c r="F141" s="47">
        <v>560</v>
      </c>
      <c r="G141" s="47">
        <v>560</v>
      </c>
      <c r="H141" s="43"/>
    </row>
    <row r="142" spans="2:8" ht="43.5" customHeight="1">
      <c r="B142" s="288" t="s">
        <v>561</v>
      </c>
      <c r="C142" s="10" t="s">
        <v>562</v>
      </c>
      <c r="D142" s="25"/>
      <c r="E142" s="25"/>
      <c r="F142" s="44"/>
      <c r="G142" s="44"/>
      <c r="H142" s="45"/>
    </row>
    <row r="143" spans="2:8">
      <c r="B143" s="594"/>
      <c r="C143" s="13" t="s">
        <v>15</v>
      </c>
      <c r="D143" s="349">
        <f t="shared" ref="D143:G143" si="38">D145</f>
        <v>0</v>
      </c>
      <c r="E143" s="349">
        <f t="shared" si="38"/>
        <v>0</v>
      </c>
      <c r="F143" s="349">
        <f t="shared" si="38"/>
        <v>0</v>
      </c>
      <c r="G143" s="349">
        <f t="shared" si="38"/>
        <v>0</v>
      </c>
      <c r="H143" s="220"/>
    </row>
    <row r="144" spans="2:8">
      <c r="B144" s="595"/>
      <c r="C144" s="29" t="s">
        <v>16</v>
      </c>
      <c r="D144" s="169"/>
      <c r="E144" s="169"/>
      <c r="F144" s="218"/>
      <c r="G144" s="218"/>
      <c r="H144" s="221"/>
    </row>
    <row r="145" spans="1:10" ht="26.4">
      <c r="B145" s="595"/>
      <c r="C145" s="32" t="s">
        <v>17</v>
      </c>
      <c r="D145" s="350">
        <v>0</v>
      </c>
      <c r="E145" s="38">
        <v>0</v>
      </c>
      <c r="F145" s="351">
        <v>0</v>
      </c>
      <c r="G145" s="351">
        <v>0</v>
      </c>
      <c r="H145" s="221"/>
    </row>
    <row r="146" spans="1:10" ht="26.4">
      <c r="B146" s="288" t="s">
        <v>563</v>
      </c>
      <c r="C146" s="10" t="s">
        <v>564</v>
      </c>
      <c r="D146" s="25"/>
      <c r="E146" s="25"/>
      <c r="F146" s="44"/>
      <c r="G146" s="44"/>
      <c r="H146" s="45" t="s">
        <v>565</v>
      </c>
    </row>
    <row r="147" spans="1:10" s="64" customFormat="1">
      <c r="A147" s="2"/>
      <c r="B147" s="577"/>
      <c r="C147" s="13" t="s">
        <v>15</v>
      </c>
      <c r="D147" s="14">
        <f t="shared" ref="D147:G147" si="39">D149+D150</f>
        <v>0</v>
      </c>
      <c r="E147" s="14">
        <f t="shared" si="39"/>
        <v>0</v>
      </c>
      <c r="F147" s="14">
        <f t="shared" si="39"/>
        <v>0</v>
      </c>
      <c r="G147" s="14">
        <f t="shared" si="39"/>
        <v>0</v>
      </c>
      <c r="H147" s="220"/>
      <c r="I147" s="50"/>
      <c r="J147" s="50"/>
    </row>
    <row r="148" spans="1:10" s="64" customFormat="1">
      <c r="A148" s="2"/>
      <c r="B148" s="577"/>
      <c r="C148" s="20" t="s">
        <v>16</v>
      </c>
      <c r="D148" s="169"/>
      <c r="E148" s="169"/>
      <c r="F148" s="218"/>
      <c r="G148" s="218"/>
      <c r="H148" s="221"/>
      <c r="I148" s="50"/>
      <c r="J148" s="50"/>
    </row>
    <row r="149" spans="1:10" s="64" customFormat="1" ht="26.4">
      <c r="A149" s="2"/>
      <c r="B149" s="577"/>
      <c r="C149" s="32" t="s">
        <v>17</v>
      </c>
      <c r="D149" s="549">
        <v>0</v>
      </c>
      <c r="E149" s="17">
        <v>0</v>
      </c>
      <c r="F149" s="47">
        <v>0</v>
      </c>
      <c r="G149" s="47">
        <v>0</v>
      </c>
      <c r="H149" s="221"/>
      <c r="I149" s="50"/>
      <c r="J149" s="50"/>
    </row>
    <row r="150" spans="1:10">
      <c r="B150" s="577"/>
      <c r="C150" s="61" t="s">
        <v>37</v>
      </c>
      <c r="D150" s="347">
        <v>0</v>
      </c>
      <c r="E150" s="352">
        <v>0</v>
      </c>
      <c r="F150" s="353">
        <v>0</v>
      </c>
      <c r="G150" s="353">
        <v>0</v>
      </c>
      <c r="H150" s="201"/>
    </row>
    <row r="151" spans="1:10" ht="26.4">
      <c r="B151" s="288" t="s">
        <v>566</v>
      </c>
      <c r="C151" s="10" t="s">
        <v>567</v>
      </c>
      <c r="D151" s="52"/>
      <c r="E151" s="52"/>
      <c r="F151" s="52"/>
      <c r="G151" s="52"/>
      <c r="H151" s="45" t="s">
        <v>486</v>
      </c>
    </row>
    <row r="152" spans="1:10">
      <c r="B152" s="588"/>
      <c r="C152" s="13" t="s">
        <v>15</v>
      </c>
      <c r="D152" s="113">
        <f t="shared" ref="D152:G152" si="40">D154+D155</f>
        <v>10</v>
      </c>
      <c r="E152" s="113">
        <f t="shared" si="40"/>
        <v>9</v>
      </c>
      <c r="F152" s="113">
        <f t="shared" si="40"/>
        <v>10</v>
      </c>
      <c r="G152" s="113">
        <f t="shared" si="40"/>
        <v>10</v>
      </c>
      <c r="H152" s="65"/>
    </row>
    <row r="153" spans="1:10">
      <c r="B153" s="589"/>
      <c r="C153" s="20" t="s">
        <v>16</v>
      </c>
      <c r="D153" s="66"/>
      <c r="E153" s="66"/>
      <c r="F153" s="177"/>
      <c r="G153" s="177"/>
      <c r="H153" s="43"/>
    </row>
    <row r="154" spans="1:10" ht="26.4">
      <c r="B154" s="589"/>
      <c r="C154" s="20" t="s">
        <v>17</v>
      </c>
      <c r="D154" s="17">
        <v>10</v>
      </c>
      <c r="E154" s="17">
        <v>9</v>
      </c>
      <c r="F154" s="47">
        <v>10</v>
      </c>
      <c r="G154" s="47">
        <v>10</v>
      </c>
      <c r="H154" s="43"/>
    </row>
    <row r="155" spans="1:10" ht="25.5" customHeight="1">
      <c r="B155" s="590"/>
      <c r="C155" s="33" t="s">
        <v>25</v>
      </c>
      <c r="D155" s="36">
        <v>0</v>
      </c>
      <c r="E155" s="36">
        <v>0</v>
      </c>
      <c r="F155" s="204">
        <v>0</v>
      </c>
      <c r="G155" s="204">
        <v>0</v>
      </c>
      <c r="H155" s="108"/>
    </row>
    <row r="156" spans="1:10" ht="27.75" customHeight="1">
      <c r="B156" s="288" t="s">
        <v>568</v>
      </c>
      <c r="C156" s="10" t="s">
        <v>569</v>
      </c>
      <c r="D156" s="25"/>
      <c r="E156" s="25"/>
      <c r="F156" s="44"/>
      <c r="G156" s="44"/>
      <c r="H156" s="45" t="s">
        <v>570</v>
      </c>
    </row>
    <row r="157" spans="1:10">
      <c r="B157" s="594"/>
      <c r="C157" s="13" t="s">
        <v>15</v>
      </c>
      <c r="D157" s="14">
        <f t="shared" ref="D157:G157" si="41">D159</f>
        <v>25</v>
      </c>
      <c r="E157" s="14">
        <f t="shared" si="41"/>
        <v>210</v>
      </c>
      <c r="F157" s="14">
        <f t="shared" si="41"/>
        <v>0</v>
      </c>
      <c r="G157" s="14">
        <f t="shared" si="41"/>
        <v>0</v>
      </c>
      <c r="H157" s="65"/>
    </row>
    <row r="158" spans="1:10">
      <c r="B158" s="595"/>
      <c r="C158" s="29" t="s">
        <v>16</v>
      </c>
      <c r="D158" s="17"/>
      <c r="E158" s="17"/>
      <c r="F158" s="47"/>
      <c r="G158" s="47"/>
      <c r="H158" s="43"/>
    </row>
    <row r="159" spans="1:10" ht="25.5" customHeight="1">
      <c r="B159" s="595"/>
      <c r="C159" s="54" t="s">
        <v>17</v>
      </c>
      <c r="D159" s="60">
        <v>25</v>
      </c>
      <c r="E159" s="60">
        <v>210</v>
      </c>
      <c r="F159" s="55">
        <v>0</v>
      </c>
      <c r="G159" s="55">
        <v>0</v>
      </c>
      <c r="H159" s="223"/>
    </row>
    <row r="160" spans="1:10" ht="52.8">
      <c r="B160" s="162" t="s">
        <v>571</v>
      </c>
      <c r="C160" s="10" t="s">
        <v>572</v>
      </c>
      <c r="D160" s="25"/>
      <c r="E160" s="25"/>
      <c r="F160" s="25"/>
      <c r="G160" s="25"/>
      <c r="H160" s="45"/>
    </row>
    <row r="161" spans="1:19">
      <c r="B161" s="605"/>
      <c r="C161" s="13" t="s">
        <v>15</v>
      </c>
      <c r="D161" s="14">
        <f t="shared" ref="D161:G161" si="42">D163</f>
        <v>3</v>
      </c>
      <c r="E161" s="14">
        <f t="shared" si="42"/>
        <v>0</v>
      </c>
      <c r="F161" s="14">
        <f t="shared" si="42"/>
        <v>0</v>
      </c>
      <c r="G161" s="14">
        <f t="shared" si="42"/>
        <v>0</v>
      </c>
      <c r="H161" s="65"/>
    </row>
    <row r="162" spans="1:19">
      <c r="B162" s="606"/>
      <c r="C162" s="29" t="s">
        <v>16</v>
      </c>
      <c r="D162" s="17"/>
      <c r="E162" s="17"/>
      <c r="F162" s="47"/>
      <c r="G162" s="47"/>
      <c r="H162" s="43"/>
    </row>
    <row r="163" spans="1:19" ht="26.4">
      <c r="B163" s="606"/>
      <c r="C163" s="32" t="s">
        <v>17</v>
      </c>
      <c r="D163" s="48">
        <v>3</v>
      </c>
      <c r="E163" s="30">
        <v>0</v>
      </c>
      <c r="F163" s="195">
        <v>0</v>
      </c>
      <c r="G163" s="195">
        <v>0</v>
      </c>
      <c r="H163" s="43"/>
    </row>
    <row r="164" spans="1:19">
      <c r="B164" s="606"/>
      <c r="C164" s="354" t="s">
        <v>37</v>
      </c>
      <c r="D164" s="355">
        <v>0</v>
      </c>
      <c r="E164" s="356">
        <v>200</v>
      </c>
      <c r="F164" s="357">
        <v>0</v>
      </c>
      <c r="G164" s="357">
        <v>0</v>
      </c>
      <c r="H164" s="281"/>
    </row>
    <row r="165" spans="1:19" ht="26.4">
      <c r="B165" s="267" t="s">
        <v>573</v>
      </c>
      <c r="C165" s="268" t="s">
        <v>574</v>
      </c>
      <c r="D165" s="11"/>
      <c r="E165" s="11"/>
      <c r="F165" s="194"/>
      <c r="G165" s="194"/>
      <c r="H165" s="45"/>
    </row>
    <row r="166" spans="1:19" ht="15" customHeight="1">
      <c r="B166" s="645"/>
      <c r="C166" s="13" t="s">
        <v>15</v>
      </c>
      <c r="D166" s="113">
        <f t="shared" ref="D166:G166" si="43">D168+D169</f>
        <v>140</v>
      </c>
      <c r="E166" s="113">
        <f t="shared" si="43"/>
        <v>320</v>
      </c>
      <c r="F166" s="113">
        <f t="shared" si="43"/>
        <v>1000</v>
      </c>
      <c r="G166" s="113">
        <f t="shared" si="43"/>
        <v>160</v>
      </c>
      <c r="H166" s="65"/>
    </row>
    <row r="167" spans="1:19" ht="18" customHeight="1">
      <c r="B167" s="646"/>
      <c r="C167" s="20" t="s">
        <v>16</v>
      </c>
      <c r="D167" s="66"/>
      <c r="E167" s="66"/>
      <c r="F167" s="177"/>
      <c r="G167" s="177"/>
      <c r="H167" s="43"/>
    </row>
    <row r="168" spans="1:19" ht="26.4">
      <c r="B168" s="646"/>
      <c r="C168" s="20" t="s">
        <v>17</v>
      </c>
      <c r="D168" s="17">
        <v>140</v>
      </c>
      <c r="E168" s="17">
        <v>200</v>
      </c>
      <c r="F168" s="47">
        <v>600</v>
      </c>
      <c r="G168" s="47">
        <v>100</v>
      </c>
      <c r="H168" s="43"/>
    </row>
    <row r="169" spans="1:19" ht="26.4">
      <c r="B169" s="647"/>
      <c r="C169" s="33" t="s">
        <v>25</v>
      </c>
      <c r="D169" s="36">
        <v>0</v>
      </c>
      <c r="E169" s="36">
        <v>120</v>
      </c>
      <c r="F169" s="204">
        <v>400</v>
      </c>
      <c r="G169" s="204">
        <v>60</v>
      </c>
      <c r="H169" s="108"/>
    </row>
    <row r="170" spans="1:19" ht="26.4">
      <c r="B170" s="267" t="s">
        <v>575</v>
      </c>
      <c r="C170" s="268" t="s">
        <v>576</v>
      </c>
      <c r="D170" s="11"/>
      <c r="E170" s="11"/>
      <c r="F170" s="194"/>
      <c r="G170" s="194"/>
      <c r="H170" s="45"/>
    </row>
    <row r="171" spans="1:19" ht="17.25" customHeight="1">
      <c r="B171" s="186"/>
      <c r="C171" s="13" t="s">
        <v>15</v>
      </c>
      <c r="D171" s="113">
        <f>D173+D174</f>
        <v>140</v>
      </c>
      <c r="E171" s="113">
        <f>E173+E174</f>
        <v>197</v>
      </c>
      <c r="F171" s="113">
        <f t="shared" ref="F171:G171" si="44">F173+F174</f>
        <v>2050</v>
      </c>
      <c r="G171" s="113">
        <f t="shared" si="44"/>
        <v>1300</v>
      </c>
      <c r="H171" s="65"/>
    </row>
    <row r="172" spans="1:19">
      <c r="B172" s="186"/>
      <c r="C172" s="20" t="s">
        <v>16</v>
      </c>
      <c r="D172" s="66"/>
      <c r="E172" s="66"/>
      <c r="F172" s="177"/>
      <c r="G172" s="177"/>
      <c r="H172" s="43"/>
    </row>
    <row r="173" spans="1:19" ht="26.4">
      <c r="B173" s="186"/>
      <c r="C173" s="20" t="s">
        <v>17</v>
      </c>
      <c r="D173" s="17">
        <v>140</v>
      </c>
      <c r="E173" s="17">
        <v>147</v>
      </c>
      <c r="F173" s="47">
        <v>1200</v>
      </c>
      <c r="G173" s="47">
        <v>700</v>
      </c>
      <c r="H173" s="43"/>
    </row>
    <row r="174" spans="1:19" ht="26.4">
      <c r="B174" s="186"/>
      <c r="C174" s="33" t="s">
        <v>25</v>
      </c>
      <c r="D174" s="36">
        <v>0</v>
      </c>
      <c r="E174" s="36">
        <v>50</v>
      </c>
      <c r="F174" s="204">
        <v>850</v>
      </c>
      <c r="G174" s="204">
        <v>600</v>
      </c>
      <c r="H174" s="108"/>
    </row>
    <row r="175" spans="1:19" ht="28.5" customHeight="1">
      <c r="A175" s="241"/>
      <c r="B175" s="358" t="s">
        <v>577</v>
      </c>
      <c r="C175" s="359" t="s">
        <v>578</v>
      </c>
      <c r="D175" s="360"/>
      <c r="E175" s="360"/>
      <c r="F175" s="361"/>
      <c r="G175" s="361"/>
      <c r="H175" s="259"/>
      <c r="I175" s="260"/>
      <c r="J175" s="260"/>
      <c r="K175" s="241"/>
      <c r="L175" s="241"/>
      <c r="M175" s="241"/>
      <c r="N175" s="241"/>
      <c r="O175" s="241"/>
      <c r="P175" s="241"/>
      <c r="Q175" s="241"/>
      <c r="R175" s="241"/>
      <c r="S175" s="241"/>
    </row>
    <row r="176" spans="1:19">
      <c r="A176" s="241"/>
      <c r="B176" s="261"/>
      <c r="C176" s="239" t="s">
        <v>15</v>
      </c>
      <c r="D176" s="262">
        <f>D178+D179</f>
        <v>140</v>
      </c>
      <c r="E176" s="262">
        <f>E178+E179</f>
        <v>90</v>
      </c>
      <c r="F176" s="262">
        <f t="shared" ref="F176:G176" si="45">F178+F179</f>
        <v>250</v>
      </c>
      <c r="G176" s="262">
        <f t="shared" si="45"/>
        <v>250</v>
      </c>
      <c r="H176" s="263"/>
      <c r="I176" s="260"/>
      <c r="J176" s="260"/>
      <c r="K176" s="241"/>
      <c r="L176" s="241"/>
      <c r="M176" s="241"/>
      <c r="N176" s="241"/>
      <c r="O176" s="241"/>
      <c r="P176" s="241"/>
      <c r="Q176" s="241"/>
      <c r="R176" s="241"/>
      <c r="S176" s="241"/>
    </row>
    <row r="177" spans="1:19">
      <c r="A177" s="241"/>
      <c r="B177" s="261"/>
      <c r="C177" s="170" t="s">
        <v>16</v>
      </c>
      <c r="D177" s="264"/>
      <c r="E177" s="264"/>
      <c r="F177" s="265"/>
      <c r="G177" s="265"/>
      <c r="H177" s="242"/>
      <c r="I177" s="260"/>
      <c r="J177" s="260"/>
      <c r="K177" s="241"/>
      <c r="L177" s="241"/>
      <c r="M177" s="241"/>
      <c r="N177" s="241"/>
      <c r="O177" s="241"/>
      <c r="P177" s="241"/>
      <c r="Q177" s="241"/>
      <c r="R177" s="241"/>
      <c r="S177" s="241"/>
    </row>
    <row r="178" spans="1:19" ht="26.4">
      <c r="A178" s="241"/>
      <c r="B178" s="261"/>
      <c r="C178" s="170" t="s">
        <v>17</v>
      </c>
      <c r="D178" s="243">
        <v>140</v>
      </c>
      <c r="E178" s="243">
        <v>90</v>
      </c>
      <c r="F178" s="266">
        <v>250</v>
      </c>
      <c r="G178" s="266">
        <v>250</v>
      </c>
      <c r="H178" s="242"/>
      <c r="I178" s="260"/>
      <c r="J178" s="260"/>
      <c r="K178" s="241"/>
      <c r="L178" s="241"/>
      <c r="M178" s="241"/>
      <c r="N178" s="241"/>
      <c r="O178" s="241"/>
      <c r="P178" s="241"/>
      <c r="Q178" s="241"/>
      <c r="R178" s="241"/>
      <c r="S178" s="241"/>
    </row>
    <row r="179" spans="1:19">
      <c r="B179" s="296"/>
      <c r="C179" s="81" t="s">
        <v>16</v>
      </c>
      <c r="D179" s="89"/>
      <c r="E179" s="89"/>
      <c r="F179" s="284"/>
      <c r="G179" s="284"/>
      <c r="H179" s="82"/>
    </row>
    <row r="180" spans="1:19" ht="28.5" customHeight="1">
      <c r="B180" s="293"/>
      <c r="C180" s="81" t="s">
        <v>17</v>
      </c>
      <c r="D180" s="89">
        <f>D9+D13+D17+D21+D25+D34+D38+D43+D47+D52+D56+D61+D65+D69+D74+D79+D84+D90+D94+D99+D104+D109+D113+D118+D122+D128+D132+D137+D141+D145+D149+D154+D159+D163+D168+D173</f>
        <v>4663.1019999999999</v>
      </c>
      <c r="E180" s="89">
        <f>E9+E13+E17+E21+E25+E34+E38+E43+E47+E52+E56+E61+E65+E69+E74+E79+E84+E90+E94+E99+E104+E109+E113+E118+E122+E128+E132+E137+E141+E145+E149+E154+E159+E163+E168+E173+E178+E29</f>
        <v>6261.7999999999993</v>
      </c>
      <c r="F180" s="89">
        <f t="shared" ref="F180:G180" si="46">F9+F13+F17+F21+F25+F34+F38+F43+F47+F52+F56+F61+F65+F69+F74+F79+F84+F90+F94+F99+F104+F109+F113+F118+F122+F128+F132+F137+F141+F145+F149+F154+F159+F163+F168+F173+F178+F29</f>
        <v>7673.3519999999999</v>
      </c>
      <c r="G180" s="89">
        <f t="shared" si="46"/>
        <v>9933.0609999999997</v>
      </c>
      <c r="H180" s="82"/>
    </row>
    <row r="181" spans="1:19" ht="30.75" customHeight="1">
      <c r="B181" s="84"/>
      <c r="C181" s="68" t="s">
        <v>124</v>
      </c>
      <c r="D181" s="295">
        <f>SUM(D7,D11,D15,D19,D23,D27,D32,D36,D41,D45,D50,D54,D57,D59,D63,D67,D72,D77,D88,D92,D97,D102,D107,D111,D116,D120,D126,D130,D135,D139,D143,D147,D152,D157,D176,D171,D166,D161,D82)</f>
        <v>5602.6040000000003</v>
      </c>
      <c r="E181" s="295">
        <f>SUM(E7,E11,E15,E19,E23,E27,E32,E36,E41,E45,E50,E54,E57,E59,E63,E67,E72,E77,E88,E92,E97,E102,E107,E111,E116,E120,E126,E130,E135,E139,E143,E147,E152,E157,E176,E171,E166,E161,E82)</f>
        <v>10536.936</v>
      </c>
      <c r="F181" s="295">
        <f t="shared" ref="F181" si="47">SUM(F7,F11,F15,F19,F23,F27,F32,F36,F41,F45,F50,F54,F57,F59,F63,F67,F72,F77,F88,F92,F97,F102,F107,F111,F116,F120,F126,F130,F135,F139,F143,F147,F152,F157,F176,F171,F166,F161,F82)</f>
        <v>11922.184999999999</v>
      </c>
      <c r="G181" s="295">
        <f>SUM(G7,G11,G15,G19,G23,G27,G32,G36,G41,G45,G50,G54,G57,G59,G63,G67,G72,G77,G88,G92,G97,G102,G107,G111,G116,G120,G126,G130,G135,G139,G143,G147,G152,G157,G176,G171,G166,G161,G82)</f>
        <v>12919.922</v>
      </c>
      <c r="H181" s="22"/>
    </row>
    <row r="182" spans="1:19" ht="17.25" customHeight="1">
      <c r="B182" s="87"/>
      <c r="C182" s="296" t="s">
        <v>125</v>
      </c>
      <c r="D182" s="230">
        <f t="shared" ref="D182" si="48">D77+D72+D67</f>
        <v>830.70399999999995</v>
      </c>
      <c r="E182" s="230">
        <f>E77+E72+E67</f>
        <v>1857.7360000000001</v>
      </c>
      <c r="F182" s="230">
        <f t="shared" ref="F182:G182" si="49">F77+F72+F67</f>
        <v>1350.2850000000001</v>
      </c>
      <c r="G182" s="230">
        <f t="shared" si="49"/>
        <v>464.92200000000003</v>
      </c>
      <c r="H182" s="82"/>
    </row>
    <row r="183" spans="1:19" ht="26.4">
      <c r="B183" s="87"/>
      <c r="C183" s="296" t="s">
        <v>126</v>
      </c>
      <c r="D183" s="546"/>
      <c r="E183" s="546">
        <v>4767.9399999999996</v>
      </c>
      <c r="F183" s="550">
        <v>1551.65</v>
      </c>
      <c r="G183" s="550">
        <v>997.73</v>
      </c>
      <c r="H183" s="82"/>
    </row>
    <row r="187" spans="1:19" ht="26.4">
      <c r="C187" s="20" t="s">
        <v>17</v>
      </c>
      <c r="D187" s="17">
        <f>SUM(D159,D154,D149,D145,D141,D137,D132,D128,D122,D118,D113,D109,D104,D99,D94,D90,D79,D74,D69,D65,D61,D56,D52,D47,D43,D38,D34,D25,D21,D17,D13,D9)</f>
        <v>4380.1019999999999</v>
      </c>
      <c r="E187" s="17">
        <f t="shared" ref="E187:F187" si="50">SUM(E159,E154,E149,E145,E141,E137,E132,E128,E122,E118,E113,E109,E104,E99,E94,E90,E79,E74,E69,E65,E61,E56,E52,E47,E43,E38,E34,E25,E21,E17,E13,E9)</f>
        <v>5771.8</v>
      </c>
      <c r="F187" s="17">
        <f t="shared" si="50"/>
        <v>5583.3519999999999</v>
      </c>
      <c r="G187" s="93"/>
    </row>
    <row r="188" spans="1:19" ht="26.4">
      <c r="C188" s="33" t="s">
        <v>25</v>
      </c>
      <c r="D188" s="17">
        <f>D155+D124+D80+D75+D70+D48</f>
        <v>695.10199999999998</v>
      </c>
      <c r="E188" s="17">
        <f t="shared" ref="E188:F188" si="51">E155+E124+E80+E75+E70+E48</f>
        <v>1464.336</v>
      </c>
      <c r="F188" s="17">
        <f t="shared" si="51"/>
        <v>904.43299999999999</v>
      </c>
      <c r="G188" s="93"/>
    </row>
    <row r="189" spans="1:19">
      <c r="C189" s="61" t="s">
        <v>37</v>
      </c>
      <c r="D189" s="17">
        <f>D150+D133+D123+D95+D57</f>
        <v>64.400000000000006</v>
      </c>
      <c r="E189" s="17">
        <f>E150+E133+E123+E95+E57</f>
        <v>64.400000000000006</v>
      </c>
      <c r="F189" s="17">
        <f>F150+F133+F123+F95+F57</f>
        <v>64.400000000000006</v>
      </c>
      <c r="G189" s="93"/>
    </row>
    <row r="190" spans="1:19">
      <c r="C190" s="72" t="s">
        <v>77</v>
      </c>
      <c r="D190" s="17">
        <f t="shared" ref="D190:F190" si="52">D29</f>
        <v>40</v>
      </c>
      <c r="E190" s="17">
        <f t="shared" si="52"/>
        <v>53</v>
      </c>
      <c r="F190" s="17">
        <f t="shared" si="52"/>
        <v>40</v>
      </c>
      <c r="G190" s="93"/>
    </row>
    <row r="191" spans="1:19">
      <c r="C191" s="91" t="s">
        <v>127</v>
      </c>
      <c r="D191" s="66">
        <v>0</v>
      </c>
      <c r="E191" s="66">
        <v>0</v>
      </c>
      <c r="F191" s="17">
        <v>0</v>
      </c>
      <c r="G191" s="93"/>
    </row>
  </sheetData>
  <mergeCells count="36">
    <mergeCell ref="B15:B17"/>
    <mergeCell ref="B19:B21"/>
    <mergeCell ref="B27:B29"/>
    <mergeCell ref="B23:B25"/>
    <mergeCell ref="B32:B34"/>
    <mergeCell ref="A1:H1"/>
    <mergeCell ref="B152:B155"/>
    <mergeCell ref="B157:B159"/>
    <mergeCell ref="B82:B85"/>
    <mergeCell ref="B72:B75"/>
    <mergeCell ref="B77:B80"/>
    <mergeCell ref="B45:B48"/>
    <mergeCell ref="B50:B52"/>
    <mergeCell ref="B54:B56"/>
    <mergeCell ref="B59:B61"/>
    <mergeCell ref="B63:B65"/>
    <mergeCell ref="B67:B70"/>
    <mergeCell ref="B2:H2"/>
    <mergeCell ref="B11:B13"/>
    <mergeCell ref="B36:B38"/>
    <mergeCell ref="B41:B43"/>
    <mergeCell ref="B166:B169"/>
    <mergeCell ref="B88:B90"/>
    <mergeCell ref="B92:B95"/>
    <mergeCell ref="B102:B104"/>
    <mergeCell ref="B107:B109"/>
    <mergeCell ref="B111:B113"/>
    <mergeCell ref="B116:B118"/>
    <mergeCell ref="B120:B122"/>
    <mergeCell ref="B130:B133"/>
    <mergeCell ref="B135:B137"/>
    <mergeCell ref="B139:B141"/>
    <mergeCell ref="B143:B145"/>
    <mergeCell ref="B147:B150"/>
    <mergeCell ref="B161:B164"/>
    <mergeCell ref="B97:B100"/>
  </mergeCells>
  <pageMargins left="0.7" right="0.7" top="0.75" bottom="0.75" header="0.3" footer="0.3"/>
  <pageSetup paperSize="8" scale="43" fitToHeight="0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P180"/>
  <sheetViews>
    <sheetView showGridLines="0" topLeftCell="A159" zoomScaleNormal="100" workbookViewId="0">
      <selection activeCell="H22" sqref="H22"/>
    </sheetView>
  </sheetViews>
  <sheetFormatPr defaultColWidth="9.109375" defaultRowHeight="13.2"/>
  <cols>
    <col min="1" max="1" width="2.5546875" style="422" customWidth="1"/>
    <col min="2" max="2" width="23.33203125" style="563" customWidth="1"/>
    <col min="3" max="3" width="42.88671875" style="564" customWidth="1"/>
    <col min="4" max="7" width="14.6640625" style="421" customWidth="1"/>
    <col min="8" max="8" width="16.88671875" style="421" customWidth="1"/>
    <col min="9" max="16384" width="9.109375" style="422"/>
  </cols>
  <sheetData>
    <row r="1" spans="2:16" ht="22.95" customHeight="1">
      <c r="B1" s="657" t="s">
        <v>680</v>
      </c>
      <c r="C1" s="657"/>
      <c r="D1" s="657"/>
      <c r="E1" s="657"/>
      <c r="F1" s="657"/>
      <c r="G1" s="657"/>
      <c r="H1" s="657"/>
    </row>
    <row r="2" spans="2:16" ht="39.6" customHeight="1">
      <c r="B2" s="644" t="s">
        <v>579</v>
      </c>
      <c r="C2" s="644"/>
      <c r="D2" s="644"/>
      <c r="E2" s="644"/>
      <c r="F2" s="644"/>
      <c r="G2" s="644"/>
      <c r="H2" s="644"/>
    </row>
    <row r="3" spans="2:16" ht="55.5" customHeight="1">
      <c r="B3" s="423" t="s">
        <v>2</v>
      </c>
      <c r="C3" s="423" t="s">
        <v>3</v>
      </c>
      <c r="D3" s="423" t="s">
        <v>4</v>
      </c>
      <c r="E3" s="423" t="s">
        <v>5</v>
      </c>
      <c r="F3" s="423" t="s">
        <v>6</v>
      </c>
      <c r="G3" s="423" t="s">
        <v>133</v>
      </c>
      <c r="H3" s="423" t="s">
        <v>8</v>
      </c>
    </row>
    <row r="4" spans="2:16">
      <c r="B4" s="426">
        <v>1</v>
      </c>
      <c r="C4" s="427">
        <v>2</v>
      </c>
      <c r="D4" s="427">
        <v>4</v>
      </c>
      <c r="E4" s="427">
        <v>5</v>
      </c>
      <c r="F4" s="427">
        <v>6</v>
      </c>
      <c r="G4" s="427">
        <v>7</v>
      </c>
      <c r="H4" s="427">
        <v>8</v>
      </c>
    </row>
    <row r="5" spans="2:16" ht="39.6">
      <c r="B5" s="5" t="s">
        <v>580</v>
      </c>
      <c r="C5" s="5" t="s">
        <v>581</v>
      </c>
      <c r="D5" s="432"/>
      <c r="E5" s="432"/>
      <c r="F5" s="432"/>
      <c r="G5" s="432"/>
      <c r="H5" s="434"/>
    </row>
    <row r="6" spans="2:16" ht="26.4">
      <c r="B6" s="9" t="s">
        <v>582</v>
      </c>
      <c r="C6" s="73" t="s">
        <v>583</v>
      </c>
      <c r="D6" s="126"/>
      <c r="E6" s="126"/>
      <c r="F6" s="126"/>
      <c r="G6" s="126"/>
      <c r="H6" s="435" t="s">
        <v>584</v>
      </c>
      <c r="I6" s="551"/>
      <c r="J6" s="551"/>
      <c r="K6" s="551"/>
      <c r="L6" s="551"/>
      <c r="M6" s="551"/>
      <c r="N6" s="551"/>
      <c r="O6" s="551"/>
      <c r="P6" s="551"/>
    </row>
    <row r="7" spans="2:16" ht="17.25" customHeight="1">
      <c r="B7" s="437"/>
      <c r="C7" s="437" t="s">
        <v>15</v>
      </c>
      <c r="D7" s="116">
        <f t="shared" ref="D7:G7" si="0">D9</f>
        <v>0</v>
      </c>
      <c r="E7" s="116">
        <f t="shared" si="0"/>
        <v>0</v>
      </c>
      <c r="F7" s="116">
        <f t="shared" si="0"/>
        <v>0</v>
      </c>
      <c r="G7" s="116">
        <f t="shared" si="0"/>
        <v>0</v>
      </c>
      <c r="H7" s="438"/>
      <c r="I7" s="551"/>
      <c r="J7" s="551"/>
      <c r="K7" s="551"/>
      <c r="L7" s="551"/>
      <c r="M7" s="551"/>
      <c r="N7" s="551"/>
      <c r="O7" s="551"/>
      <c r="P7" s="551"/>
    </row>
    <row r="8" spans="2:16" ht="17.25" customHeight="1">
      <c r="B8" s="439"/>
      <c r="C8" s="440" t="s">
        <v>16</v>
      </c>
      <c r="D8" s="137"/>
      <c r="E8" s="137"/>
      <c r="F8" s="137"/>
      <c r="G8" s="137"/>
      <c r="H8" s="552"/>
      <c r="I8" s="551"/>
      <c r="J8" s="551"/>
      <c r="K8" s="551"/>
      <c r="L8" s="551"/>
      <c r="M8" s="551"/>
      <c r="N8" s="551"/>
      <c r="O8" s="551"/>
      <c r="P8" s="551"/>
    </row>
    <row r="9" spans="2:16" ht="26.4">
      <c r="B9" s="439"/>
      <c r="C9" s="443" t="s">
        <v>17</v>
      </c>
      <c r="D9" s="21">
        <v>0</v>
      </c>
      <c r="E9" s="21">
        <v>0</v>
      </c>
      <c r="F9" s="21">
        <v>0</v>
      </c>
      <c r="G9" s="21">
        <v>0</v>
      </c>
      <c r="H9" s="444"/>
      <c r="I9" s="551"/>
      <c r="J9" s="551"/>
      <c r="K9" s="551"/>
      <c r="L9" s="551"/>
      <c r="M9" s="551"/>
      <c r="N9" s="551"/>
      <c r="O9" s="551"/>
      <c r="P9" s="551"/>
    </row>
    <row r="10" spans="2:16" ht="15" customHeight="1">
      <c r="B10" s="24" t="s">
        <v>585</v>
      </c>
      <c r="C10" s="73" t="s">
        <v>586</v>
      </c>
      <c r="D10" s="126"/>
      <c r="E10" s="126"/>
      <c r="F10" s="126"/>
      <c r="G10" s="126"/>
      <c r="H10" s="445" t="s">
        <v>587</v>
      </c>
      <c r="I10" s="551"/>
      <c r="J10" s="551"/>
      <c r="K10" s="551"/>
      <c r="L10" s="551"/>
      <c r="M10" s="551"/>
      <c r="N10" s="551"/>
      <c r="O10" s="551"/>
      <c r="P10" s="551"/>
    </row>
    <row r="11" spans="2:16" ht="18" customHeight="1">
      <c r="B11" s="625"/>
      <c r="C11" s="437" t="s">
        <v>15</v>
      </c>
      <c r="D11" s="116">
        <v>3</v>
      </c>
      <c r="E11" s="116">
        <f t="shared" ref="E11:G11" si="1">E13</f>
        <v>6</v>
      </c>
      <c r="F11" s="116">
        <f t="shared" si="1"/>
        <v>6</v>
      </c>
      <c r="G11" s="116">
        <f t="shared" si="1"/>
        <v>6</v>
      </c>
      <c r="H11" s="438"/>
      <c r="I11" s="551"/>
      <c r="J11" s="551"/>
      <c r="K11" s="551"/>
      <c r="L11" s="551"/>
      <c r="M11" s="551"/>
      <c r="N11" s="551"/>
      <c r="O11" s="551"/>
      <c r="P11" s="551"/>
    </row>
    <row r="12" spans="2:16" ht="15.75" customHeight="1">
      <c r="B12" s="626"/>
      <c r="C12" s="446" t="s">
        <v>16</v>
      </c>
      <c r="D12" s="53"/>
      <c r="E12" s="53"/>
      <c r="F12" s="53"/>
      <c r="G12" s="53"/>
      <c r="H12" s="447"/>
      <c r="I12" s="551"/>
      <c r="J12" s="551"/>
      <c r="K12" s="551"/>
      <c r="L12" s="551"/>
      <c r="M12" s="551"/>
      <c r="N12" s="551"/>
      <c r="O12" s="551"/>
      <c r="P12" s="551"/>
    </row>
    <row r="13" spans="2:16" ht="27" customHeight="1">
      <c r="B13" s="626"/>
      <c r="C13" s="448" t="s">
        <v>17</v>
      </c>
      <c r="D13" s="21">
        <v>3</v>
      </c>
      <c r="E13" s="21">
        <v>6</v>
      </c>
      <c r="F13" s="21">
        <v>6</v>
      </c>
      <c r="G13" s="21">
        <v>6</v>
      </c>
      <c r="H13" s="447"/>
    </row>
    <row r="14" spans="2:16" ht="15" customHeight="1">
      <c r="B14" s="24" t="s">
        <v>588</v>
      </c>
      <c r="C14" s="73" t="s">
        <v>589</v>
      </c>
      <c r="D14" s="126"/>
      <c r="E14" s="126"/>
      <c r="F14" s="126"/>
      <c r="G14" s="126"/>
      <c r="H14" s="445" t="s">
        <v>590</v>
      </c>
    </row>
    <row r="15" spans="2:16" ht="26.4">
      <c r="B15" s="637"/>
      <c r="C15" s="437" t="s">
        <v>15</v>
      </c>
      <c r="D15" s="116">
        <f t="shared" ref="D15:G15" si="2">D17</f>
        <v>19</v>
      </c>
      <c r="E15" s="116">
        <f t="shared" si="2"/>
        <v>16</v>
      </c>
      <c r="F15" s="116">
        <f t="shared" si="2"/>
        <v>19</v>
      </c>
      <c r="G15" s="116">
        <f t="shared" si="2"/>
        <v>19</v>
      </c>
      <c r="H15" s="438"/>
    </row>
    <row r="16" spans="2:16">
      <c r="B16" s="635"/>
      <c r="C16" s="446" t="s">
        <v>16</v>
      </c>
      <c r="D16" s="53"/>
      <c r="E16" s="53"/>
      <c r="F16" s="53"/>
      <c r="G16" s="53"/>
      <c r="H16" s="447"/>
    </row>
    <row r="17" spans="2:8" ht="26.4">
      <c r="B17" s="635"/>
      <c r="C17" s="448" t="s">
        <v>17</v>
      </c>
      <c r="D17" s="21">
        <v>19</v>
      </c>
      <c r="E17" s="21">
        <v>16</v>
      </c>
      <c r="F17" s="21">
        <v>19</v>
      </c>
      <c r="G17" s="21">
        <v>19</v>
      </c>
      <c r="H17" s="447"/>
    </row>
    <row r="18" spans="2:8" ht="18.75" customHeight="1">
      <c r="B18" s="24" t="s">
        <v>591</v>
      </c>
      <c r="C18" s="73" t="s">
        <v>592</v>
      </c>
      <c r="D18" s="126"/>
      <c r="E18" s="126"/>
      <c r="F18" s="126"/>
      <c r="G18" s="126"/>
      <c r="H18" s="445" t="s">
        <v>590</v>
      </c>
    </row>
    <row r="19" spans="2:8" ht="26.4">
      <c r="B19" s="625"/>
      <c r="C19" s="437" t="s">
        <v>15</v>
      </c>
      <c r="D19" s="116">
        <f t="shared" ref="D19:G19" si="3">D21+D22</f>
        <v>40</v>
      </c>
      <c r="E19" s="116">
        <f t="shared" si="3"/>
        <v>20</v>
      </c>
      <c r="F19" s="116">
        <f t="shared" si="3"/>
        <v>50</v>
      </c>
      <c r="G19" s="116">
        <f t="shared" si="3"/>
        <v>50</v>
      </c>
      <c r="H19" s="438"/>
    </row>
    <row r="20" spans="2:8">
      <c r="B20" s="626"/>
      <c r="C20" s="446" t="s">
        <v>16</v>
      </c>
      <c r="D20" s="53"/>
      <c r="E20" s="53"/>
      <c r="F20" s="53"/>
      <c r="G20" s="53"/>
      <c r="H20" s="447"/>
    </row>
    <row r="21" spans="2:8" ht="31.5" customHeight="1">
      <c r="B21" s="626"/>
      <c r="C21" s="448" t="s">
        <v>17</v>
      </c>
      <c r="D21" s="21">
        <v>40</v>
      </c>
      <c r="E21" s="21">
        <v>20</v>
      </c>
      <c r="F21" s="21">
        <v>50</v>
      </c>
      <c r="G21" s="21">
        <v>50</v>
      </c>
      <c r="H21" s="447"/>
    </row>
    <row r="22" spans="2:8">
      <c r="B22" s="408"/>
      <c r="C22" s="469" t="s">
        <v>37</v>
      </c>
      <c r="D22" s="83">
        <v>0</v>
      </c>
      <c r="E22" s="83">
        <v>0</v>
      </c>
      <c r="F22" s="83">
        <v>0</v>
      </c>
      <c r="G22" s="83">
        <v>0</v>
      </c>
      <c r="H22" s="658"/>
    </row>
    <row r="23" spans="2:8" ht="18.75" customHeight="1">
      <c r="B23" s="24" t="s">
        <v>593</v>
      </c>
      <c r="C23" s="133" t="s">
        <v>594</v>
      </c>
      <c r="D23" s="126"/>
      <c r="E23" s="126"/>
      <c r="F23" s="126"/>
      <c r="G23" s="126"/>
      <c r="H23" s="445"/>
    </row>
    <row r="24" spans="2:8" ht="26.4">
      <c r="B24" s="625"/>
      <c r="C24" s="437" t="s">
        <v>15</v>
      </c>
      <c r="D24" s="116">
        <f t="shared" ref="D24:G24" si="4">D26</f>
        <v>5</v>
      </c>
      <c r="E24" s="116">
        <f t="shared" si="4"/>
        <v>10</v>
      </c>
      <c r="F24" s="116">
        <f t="shared" si="4"/>
        <v>15</v>
      </c>
      <c r="G24" s="116">
        <f t="shared" si="4"/>
        <v>15</v>
      </c>
      <c r="H24" s="438"/>
    </row>
    <row r="25" spans="2:8">
      <c r="B25" s="626"/>
      <c r="C25" s="446" t="s">
        <v>16</v>
      </c>
      <c r="D25" s="53"/>
      <c r="E25" s="53"/>
      <c r="F25" s="53"/>
      <c r="G25" s="53"/>
      <c r="H25" s="447"/>
    </row>
    <row r="26" spans="2:8" ht="26.4">
      <c r="B26" s="626"/>
      <c r="C26" s="448" t="s">
        <v>17</v>
      </c>
      <c r="D26" s="21">
        <v>5</v>
      </c>
      <c r="E26" s="21">
        <v>10</v>
      </c>
      <c r="F26" s="21">
        <v>15</v>
      </c>
      <c r="G26" s="21">
        <v>15</v>
      </c>
      <c r="H26" s="447"/>
    </row>
    <row r="27" spans="2:8" ht="36" customHeight="1">
      <c r="B27" s="24" t="s">
        <v>595</v>
      </c>
      <c r="C27" s="133" t="s">
        <v>596</v>
      </c>
      <c r="D27" s="126"/>
      <c r="E27" s="126"/>
      <c r="F27" s="126"/>
      <c r="G27" s="126"/>
      <c r="H27" s="445"/>
    </row>
    <row r="28" spans="2:8" ht="26.4">
      <c r="B28" s="625"/>
      <c r="C28" s="437" t="s">
        <v>15</v>
      </c>
      <c r="D28" s="116">
        <v>56</v>
      </c>
      <c r="E28" s="116">
        <f t="shared" ref="E28:G28" si="5">E30</f>
        <v>100</v>
      </c>
      <c r="F28" s="116">
        <f t="shared" si="5"/>
        <v>130</v>
      </c>
      <c r="G28" s="116">
        <f t="shared" si="5"/>
        <v>70</v>
      </c>
      <c r="H28" s="438"/>
    </row>
    <row r="29" spans="2:8">
      <c r="B29" s="626"/>
      <c r="C29" s="446" t="s">
        <v>16</v>
      </c>
      <c r="D29" s="53"/>
      <c r="E29" s="53"/>
      <c r="F29" s="53"/>
      <c r="G29" s="53"/>
      <c r="H29" s="447"/>
    </row>
    <row r="30" spans="2:8" ht="28.2" customHeight="1">
      <c r="B30" s="626"/>
      <c r="C30" s="448" t="s">
        <v>17</v>
      </c>
      <c r="D30" s="21">
        <v>56</v>
      </c>
      <c r="E30" s="21">
        <v>100</v>
      </c>
      <c r="F30" s="21">
        <v>130</v>
      </c>
      <c r="G30" s="21">
        <v>70</v>
      </c>
      <c r="H30" s="447"/>
    </row>
    <row r="31" spans="2:8" ht="30.6" customHeight="1">
      <c r="B31" s="24" t="s">
        <v>597</v>
      </c>
      <c r="C31" s="134" t="s">
        <v>598</v>
      </c>
      <c r="D31" s="126"/>
      <c r="E31" s="126"/>
      <c r="F31" s="126"/>
      <c r="G31" s="126"/>
      <c r="H31" s="445" t="s">
        <v>599</v>
      </c>
    </row>
    <row r="32" spans="2:8" ht="15.75" customHeight="1">
      <c r="B32" s="625"/>
      <c r="C32" s="437" t="s">
        <v>15</v>
      </c>
      <c r="D32" s="116">
        <v>130</v>
      </c>
      <c r="E32" s="116">
        <f>E34</f>
        <v>125</v>
      </c>
      <c r="F32" s="116">
        <f t="shared" ref="F32:G32" si="6">F34</f>
        <v>240</v>
      </c>
      <c r="G32" s="116">
        <f t="shared" si="6"/>
        <v>220</v>
      </c>
      <c r="H32" s="438"/>
    </row>
    <row r="33" spans="2:8" ht="12.75" customHeight="1">
      <c r="B33" s="626"/>
      <c r="C33" s="446" t="s">
        <v>16</v>
      </c>
      <c r="D33" s="53"/>
      <c r="E33" s="53"/>
      <c r="F33" s="53"/>
      <c r="G33" s="53"/>
      <c r="H33" s="447"/>
    </row>
    <row r="34" spans="2:8" ht="28.5" customHeight="1">
      <c r="B34" s="626"/>
      <c r="C34" s="448" t="s">
        <v>17</v>
      </c>
      <c r="D34" s="21">
        <v>83.7</v>
      </c>
      <c r="E34" s="21">
        <v>125</v>
      </c>
      <c r="F34" s="21">
        <v>240</v>
      </c>
      <c r="G34" s="21">
        <v>220</v>
      </c>
      <c r="H34" s="447"/>
    </row>
    <row r="35" spans="2:8" ht="27" customHeight="1">
      <c r="B35" s="24" t="s">
        <v>600</v>
      </c>
      <c r="C35" s="134" t="s">
        <v>601</v>
      </c>
      <c r="D35" s="126"/>
      <c r="E35" s="126"/>
      <c r="F35" s="126"/>
      <c r="G35" s="126"/>
      <c r="H35" s="445" t="s">
        <v>599</v>
      </c>
    </row>
    <row r="36" spans="2:8" ht="26.4">
      <c r="B36" s="625"/>
      <c r="C36" s="437" t="s">
        <v>15</v>
      </c>
      <c r="D36" s="116">
        <f t="shared" ref="D36" si="7">D38</f>
        <v>0</v>
      </c>
      <c r="E36" s="116">
        <f>E38</f>
        <v>20</v>
      </c>
      <c r="F36" s="116">
        <f t="shared" ref="F36:G36" si="8">F38</f>
        <v>0</v>
      </c>
      <c r="G36" s="116">
        <f t="shared" si="8"/>
        <v>0</v>
      </c>
      <c r="H36" s="438"/>
    </row>
    <row r="37" spans="2:8">
      <c r="B37" s="626"/>
      <c r="C37" s="446" t="s">
        <v>16</v>
      </c>
      <c r="D37" s="53"/>
      <c r="E37" s="53"/>
      <c r="F37" s="53"/>
      <c r="G37" s="53"/>
      <c r="H37" s="447"/>
    </row>
    <row r="38" spans="2:8" ht="26.4">
      <c r="B38" s="626"/>
      <c r="C38" s="448" t="s">
        <v>17</v>
      </c>
      <c r="D38" s="21">
        <v>0</v>
      </c>
      <c r="E38" s="21">
        <v>20</v>
      </c>
      <c r="F38" s="21">
        <v>0</v>
      </c>
      <c r="G38" s="21">
        <v>0</v>
      </c>
      <c r="H38" s="447"/>
    </row>
    <row r="39" spans="2:8">
      <c r="B39" s="24" t="s">
        <v>602</v>
      </c>
      <c r="C39" s="134" t="s">
        <v>603</v>
      </c>
      <c r="D39" s="126"/>
      <c r="E39" s="126"/>
      <c r="F39" s="126"/>
      <c r="G39" s="126"/>
      <c r="H39" s="445"/>
    </row>
    <row r="40" spans="2:8" ht="13.2" customHeight="1">
      <c r="B40" s="625"/>
      <c r="C40" s="437" t="s">
        <v>15</v>
      </c>
      <c r="D40" s="116">
        <f t="shared" ref="D40:G40" si="9">D42</f>
        <v>95</v>
      </c>
      <c r="E40" s="116">
        <f t="shared" si="9"/>
        <v>90.5</v>
      </c>
      <c r="F40" s="116">
        <f t="shared" si="9"/>
        <v>90.5</v>
      </c>
      <c r="G40" s="116">
        <f t="shared" si="9"/>
        <v>90.5</v>
      </c>
      <c r="H40" s="438"/>
    </row>
    <row r="41" spans="2:8" ht="13.2" customHeight="1">
      <c r="B41" s="626"/>
      <c r="C41" s="446" t="s">
        <v>16</v>
      </c>
      <c r="D41" s="53"/>
      <c r="E41" s="53"/>
      <c r="F41" s="53"/>
      <c r="G41" s="53"/>
      <c r="H41" s="447"/>
    </row>
    <row r="42" spans="2:8" ht="37.5" customHeight="1">
      <c r="B42" s="626"/>
      <c r="C42" s="448" t="s">
        <v>17</v>
      </c>
      <c r="D42" s="21">
        <v>95</v>
      </c>
      <c r="E42" s="21">
        <v>90.5</v>
      </c>
      <c r="F42" s="21">
        <v>90.5</v>
      </c>
      <c r="G42" s="21">
        <v>90.5</v>
      </c>
      <c r="H42" s="447"/>
    </row>
    <row r="43" spans="2:8">
      <c r="B43" s="24" t="s">
        <v>604</v>
      </c>
      <c r="C43" s="24" t="s">
        <v>605</v>
      </c>
      <c r="D43" s="126"/>
      <c r="E43" s="126"/>
      <c r="F43" s="126"/>
      <c r="G43" s="126"/>
      <c r="H43" s="445" t="s">
        <v>606</v>
      </c>
    </row>
    <row r="44" spans="2:8" ht="13.2" customHeight="1">
      <c r="B44" s="625"/>
      <c r="C44" s="437" t="s">
        <v>15</v>
      </c>
      <c r="D44" s="116">
        <f t="shared" ref="D44:G44" si="10">D46</f>
        <v>3197</v>
      </c>
      <c r="E44" s="116">
        <f t="shared" si="10"/>
        <v>879.2</v>
      </c>
      <c r="F44" s="116">
        <f t="shared" si="10"/>
        <v>3585.7</v>
      </c>
      <c r="G44" s="116">
        <f t="shared" si="10"/>
        <v>3585.7</v>
      </c>
      <c r="H44" s="438"/>
    </row>
    <row r="45" spans="2:8" ht="13.2" customHeight="1">
      <c r="B45" s="626"/>
      <c r="C45" s="446" t="s">
        <v>16</v>
      </c>
      <c r="D45" s="53"/>
      <c r="E45" s="53"/>
      <c r="F45" s="53"/>
      <c r="G45" s="53"/>
      <c r="H45" s="447"/>
    </row>
    <row r="46" spans="2:8" ht="30" customHeight="1">
      <c r="B46" s="626"/>
      <c r="C46" s="448" t="s">
        <v>17</v>
      </c>
      <c r="D46" s="21">
        <v>3197</v>
      </c>
      <c r="E46" s="21">
        <v>879.2</v>
      </c>
      <c r="F46" s="21">
        <v>3585.7</v>
      </c>
      <c r="G46" s="21">
        <v>3585.7</v>
      </c>
      <c r="H46" s="447"/>
    </row>
    <row r="47" spans="2:8">
      <c r="B47" s="24" t="s">
        <v>607</v>
      </c>
      <c r="C47" s="24" t="s">
        <v>608</v>
      </c>
      <c r="D47" s="126"/>
      <c r="E47" s="126"/>
      <c r="F47" s="126"/>
      <c r="G47" s="126"/>
      <c r="H47" s="445"/>
    </row>
    <row r="48" spans="2:8" ht="13.2" customHeight="1">
      <c r="B48" s="625"/>
      <c r="C48" s="437" t="s">
        <v>15</v>
      </c>
      <c r="D48" s="116">
        <f t="shared" ref="D48:G48" si="11">D50</f>
        <v>1322.3</v>
      </c>
      <c r="E48" s="116">
        <f t="shared" si="11"/>
        <v>1370.9</v>
      </c>
      <c r="F48" s="116">
        <f t="shared" si="11"/>
        <v>1380.5</v>
      </c>
      <c r="G48" s="116">
        <f t="shared" si="11"/>
        <v>1380.5</v>
      </c>
      <c r="H48" s="438"/>
    </row>
    <row r="49" spans="2:8" ht="13.2" customHeight="1">
      <c r="B49" s="626"/>
      <c r="C49" s="446" t="s">
        <v>16</v>
      </c>
      <c r="D49" s="53"/>
      <c r="E49" s="53"/>
      <c r="F49" s="53"/>
      <c r="G49" s="53"/>
      <c r="H49" s="447"/>
    </row>
    <row r="50" spans="2:8" ht="26.4">
      <c r="B50" s="626"/>
      <c r="C50" s="448" t="s">
        <v>17</v>
      </c>
      <c r="D50" s="21">
        <v>1322.3</v>
      </c>
      <c r="E50" s="53">
        <v>1370.9</v>
      </c>
      <c r="F50" s="21">
        <v>1380.5</v>
      </c>
      <c r="G50" s="21">
        <v>1380.5</v>
      </c>
      <c r="H50" s="447"/>
    </row>
    <row r="51" spans="2:8" ht="26.4">
      <c r="B51" s="24" t="s">
        <v>609</v>
      </c>
      <c r="C51" s="152" t="s">
        <v>610</v>
      </c>
      <c r="D51" s="126"/>
      <c r="E51" s="126"/>
      <c r="F51" s="126"/>
      <c r="G51" s="126"/>
      <c r="H51" s="445"/>
    </row>
    <row r="52" spans="2:8" ht="13.2" customHeight="1">
      <c r="B52" s="625"/>
      <c r="C52" s="437" t="s">
        <v>15</v>
      </c>
      <c r="D52" s="116">
        <f t="shared" ref="D52:G52" si="12">D54</f>
        <v>610</v>
      </c>
      <c r="E52" s="116">
        <f t="shared" si="12"/>
        <v>660</v>
      </c>
      <c r="F52" s="116">
        <f t="shared" si="12"/>
        <v>666</v>
      </c>
      <c r="G52" s="116">
        <f t="shared" si="12"/>
        <v>666</v>
      </c>
      <c r="H52" s="438"/>
    </row>
    <row r="53" spans="2:8" ht="13.2" customHeight="1">
      <c r="B53" s="626"/>
      <c r="C53" s="446" t="s">
        <v>16</v>
      </c>
      <c r="D53" s="53"/>
      <c r="E53" s="53"/>
      <c r="F53" s="53"/>
      <c r="G53" s="53"/>
      <c r="H53" s="447"/>
    </row>
    <row r="54" spans="2:8" ht="27.75" customHeight="1">
      <c r="B54" s="626"/>
      <c r="C54" s="448" t="s">
        <v>17</v>
      </c>
      <c r="D54" s="21">
        <v>610</v>
      </c>
      <c r="E54" s="21">
        <v>660</v>
      </c>
      <c r="F54" s="21">
        <v>666</v>
      </c>
      <c r="G54" s="21">
        <v>666</v>
      </c>
      <c r="H54" s="447"/>
    </row>
    <row r="55" spans="2:8" ht="26.4">
      <c r="B55" s="24" t="s">
        <v>611</v>
      </c>
      <c r="C55" s="24" t="s">
        <v>612</v>
      </c>
      <c r="D55" s="126"/>
      <c r="E55" s="126"/>
      <c r="F55" s="126"/>
      <c r="G55" s="126"/>
      <c r="H55" s="445"/>
    </row>
    <row r="56" spans="2:8" ht="13.2" customHeight="1">
      <c r="B56" s="625"/>
      <c r="C56" s="437" t="s">
        <v>15</v>
      </c>
      <c r="D56" s="116">
        <f t="shared" ref="D56:G56" si="13">D58</f>
        <v>129.19999999999999</v>
      </c>
      <c r="E56" s="116">
        <f t="shared" si="13"/>
        <v>138.80000000000001</v>
      </c>
      <c r="F56" s="116">
        <f t="shared" si="13"/>
        <v>138.80000000000001</v>
      </c>
      <c r="G56" s="116">
        <f t="shared" si="13"/>
        <v>138.80000000000001</v>
      </c>
      <c r="H56" s="438"/>
    </row>
    <row r="57" spans="2:8" ht="13.2" customHeight="1">
      <c r="B57" s="626"/>
      <c r="C57" s="446" t="s">
        <v>16</v>
      </c>
      <c r="D57" s="53"/>
      <c r="E57" s="53"/>
      <c r="F57" s="53"/>
      <c r="G57" s="53"/>
      <c r="H57" s="447"/>
    </row>
    <row r="58" spans="2:8" ht="26.4">
      <c r="B58" s="626"/>
      <c r="C58" s="448" t="s">
        <v>17</v>
      </c>
      <c r="D58" s="21">
        <v>129.19999999999999</v>
      </c>
      <c r="E58" s="53">
        <v>138.80000000000001</v>
      </c>
      <c r="F58" s="21">
        <v>138.80000000000001</v>
      </c>
      <c r="G58" s="21">
        <v>138.80000000000001</v>
      </c>
      <c r="H58" s="447"/>
    </row>
    <row r="59" spans="2:8">
      <c r="B59" s="24" t="s">
        <v>613</v>
      </c>
      <c r="C59" s="24" t="s">
        <v>614</v>
      </c>
      <c r="D59" s="126"/>
      <c r="E59" s="126"/>
      <c r="F59" s="126"/>
      <c r="G59" s="126"/>
      <c r="H59" s="445"/>
    </row>
    <row r="60" spans="2:8" ht="13.2" customHeight="1">
      <c r="B60" s="625"/>
      <c r="C60" s="437" t="s">
        <v>15</v>
      </c>
      <c r="D60" s="116">
        <f t="shared" ref="D60:G60" si="14">D62</f>
        <v>38</v>
      </c>
      <c r="E60" s="116">
        <f t="shared" si="14"/>
        <v>53</v>
      </c>
      <c r="F60" s="116">
        <f t="shared" si="14"/>
        <v>48</v>
      </c>
      <c r="G60" s="116">
        <f t="shared" si="14"/>
        <v>48</v>
      </c>
      <c r="H60" s="438"/>
    </row>
    <row r="61" spans="2:8" ht="13.2" customHeight="1">
      <c r="B61" s="626"/>
      <c r="C61" s="446" t="s">
        <v>16</v>
      </c>
      <c r="D61" s="53"/>
      <c r="E61" s="53"/>
      <c r="F61" s="53"/>
      <c r="G61" s="53"/>
      <c r="H61" s="447"/>
    </row>
    <row r="62" spans="2:8" ht="26.4">
      <c r="B62" s="626"/>
      <c r="C62" s="448" t="s">
        <v>17</v>
      </c>
      <c r="D62" s="21">
        <v>38</v>
      </c>
      <c r="E62" s="21">
        <v>53</v>
      </c>
      <c r="F62" s="21">
        <v>48</v>
      </c>
      <c r="G62" s="21">
        <v>48</v>
      </c>
      <c r="H62" s="447"/>
    </row>
    <row r="63" spans="2:8">
      <c r="B63" s="24" t="s">
        <v>615</v>
      </c>
      <c r="C63" s="134" t="s">
        <v>616</v>
      </c>
      <c r="D63" s="126"/>
      <c r="E63" s="126"/>
      <c r="F63" s="126"/>
      <c r="G63" s="126"/>
      <c r="H63" s="445"/>
    </row>
    <row r="64" spans="2:8" ht="13.2" customHeight="1">
      <c r="B64" s="625"/>
      <c r="C64" s="437" t="s">
        <v>15</v>
      </c>
      <c r="D64" s="116">
        <f t="shared" ref="D64:G64" si="15">D66</f>
        <v>315.2</v>
      </c>
      <c r="E64" s="116">
        <f t="shared" si="15"/>
        <v>0</v>
      </c>
      <c r="F64" s="116">
        <f t="shared" si="15"/>
        <v>200</v>
      </c>
      <c r="G64" s="116">
        <f t="shared" si="15"/>
        <v>200</v>
      </c>
      <c r="H64" s="438"/>
    </row>
    <row r="65" spans="2:8" ht="13.2" customHeight="1">
      <c r="B65" s="626"/>
      <c r="C65" s="446" t="s">
        <v>16</v>
      </c>
      <c r="D65" s="53"/>
      <c r="E65" s="53"/>
      <c r="F65" s="53"/>
      <c r="G65" s="53"/>
      <c r="H65" s="447"/>
    </row>
    <row r="66" spans="2:8" ht="26.4">
      <c r="B66" s="626"/>
      <c r="C66" s="448" t="s">
        <v>17</v>
      </c>
      <c r="D66" s="21">
        <v>315.2</v>
      </c>
      <c r="E66" s="21">
        <v>0</v>
      </c>
      <c r="F66" s="21">
        <v>200</v>
      </c>
      <c r="G66" s="21">
        <v>200</v>
      </c>
      <c r="H66" s="447"/>
    </row>
    <row r="67" spans="2:8">
      <c r="B67" s="24" t="s">
        <v>617</v>
      </c>
      <c r="C67" s="134" t="s">
        <v>618</v>
      </c>
      <c r="D67" s="126"/>
      <c r="E67" s="126"/>
      <c r="F67" s="126"/>
      <c r="G67" s="126"/>
      <c r="H67" s="445"/>
    </row>
    <row r="68" spans="2:8" ht="13.2" customHeight="1">
      <c r="B68" s="625"/>
      <c r="C68" s="437" t="s">
        <v>15</v>
      </c>
      <c r="D68" s="116">
        <f t="shared" ref="D68:G68" si="16">D70</f>
        <v>132.6</v>
      </c>
      <c r="E68" s="116">
        <f t="shared" si="16"/>
        <v>20</v>
      </c>
      <c r="F68" s="116">
        <f t="shared" si="16"/>
        <v>20</v>
      </c>
      <c r="G68" s="116">
        <f t="shared" si="16"/>
        <v>20</v>
      </c>
      <c r="H68" s="438"/>
    </row>
    <row r="69" spans="2:8" ht="13.2" customHeight="1">
      <c r="B69" s="626"/>
      <c r="C69" s="446" t="s">
        <v>16</v>
      </c>
      <c r="D69" s="53"/>
      <c r="E69" s="53"/>
      <c r="F69" s="53"/>
      <c r="G69" s="53"/>
      <c r="H69" s="447"/>
    </row>
    <row r="70" spans="2:8" ht="26.4">
      <c r="B70" s="626"/>
      <c r="C70" s="448" t="s">
        <v>17</v>
      </c>
      <c r="D70" s="21">
        <v>132.6</v>
      </c>
      <c r="E70" s="21">
        <v>20</v>
      </c>
      <c r="F70" s="21">
        <v>20</v>
      </c>
      <c r="G70" s="21">
        <v>20</v>
      </c>
      <c r="H70" s="447"/>
    </row>
    <row r="71" spans="2:8" ht="26.4">
      <c r="B71" s="24" t="s">
        <v>619</v>
      </c>
      <c r="C71" s="134" t="s">
        <v>620</v>
      </c>
      <c r="D71" s="126"/>
      <c r="E71" s="126"/>
      <c r="F71" s="126"/>
      <c r="G71" s="126"/>
      <c r="H71" s="445" t="s">
        <v>599</v>
      </c>
    </row>
    <row r="72" spans="2:8" ht="26.4">
      <c r="B72" s="625"/>
      <c r="C72" s="437" t="s">
        <v>15</v>
      </c>
      <c r="D72" s="116">
        <f t="shared" ref="D72:G72" si="17">D74+D75</f>
        <v>60</v>
      </c>
      <c r="E72" s="116">
        <f>E74+E75</f>
        <v>0</v>
      </c>
      <c r="F72" s="116">
        <f t="shared" si="17"/>
        <v>0</v>
      </c>
      <c r="G72" s="116">
        <f t="shared" si="17"/>
        <v>0</v>
      </c>
      <c r="H72" s="438"/>
    </row>
    <row r="73" spans="2:8">
      <c r="B73" s="626"/>
      <c r="C73" s="446" t="s">
        <v>16</v>
      </c>
      <c r="D73" s="53"/>
      <c r="E73" s="53"/>
      <c r="F73" s="53"/>
      <c r="G73" s="53"/>
      <c r="H73" s="447"/>
    </row>
    <row r="74" spans="2:8" ht="26.4">
      <c r="B74" s="626"/>
      <c r="C74" s="448" t="s">
        <v>17</v>
      </c>
      <c r="D74" s="21">
        <v>60</v>
      </c>
      <c r="E74" s="21">
        <v>0</v>
      </c>
      <c r="F74" s="21">
        <v>0</v>
      </c>
      <c r="G74" s="21">
        <v>0</v>
      </c>
      <c r="H74" s="447"/>
    </row>
    <row r="75" spans="2:8" ht="26.4">
      <c r="B75" s="408"/>
      <c r="C75" s="450" t="s">
        <v>25</v>
      </c>
      <c r="D75" s="35">
        <v>0</v>
      </c>
      <c r="E75" s="35">
        <v>0</v>
      </c>
      <c r="F75" s="35">
        <v>0</v>
      </c>
      <c r="G75" s="35">
        <v>0</v>
      </c>
      <c r="H75" s="451"/>
    </row>
    <row r="76" spans="2:8" ht="26.4">
      <c r="B76" s="5" t="s">
        <v>621</v>
      </c>
      <c r="C76" s="5" t="s">
        <v>622</v>
      </c>
      <c r="D76" s="41"/>
      <c r="E76" s="41"/>
      <c r="F76" s="41"/>
      <c r="G76" s="41"/>
      <c r="H76" s="449"/>
    </row>
    <row r="77" spans="2:8" ht="26.4">
      <c r="B77" s="24" t="s">
        <v>623</v>
      </c>
      <c r="C77" s="134" t="s">
        <v>624</v>
      </c>
      <c r="D77" s="126"/>
      <c r="E77" s="126"/>
      <c r="F77" s="126"/>
      <c r="G77" s="126"/>
      <c r="H77" s="445"/>
    </row>
    <row r="78" spans="2:8" ht="26.4">
      <c r="B78" s="625"/>
      <c r="C78" s="437" t="s">
        <v>15</v>
      </c>
      <c r="D78" s="116">
        <f t="shared" ref="D78:G78" si="18">D80</f>
        <v>0.5</v>
      </c>
      <c r="E78" s="116">
        <f t="shared" si="18"/>
        <v>0.5</v>
      </c>
      <c r="F78" s="116">
        <f t="shared" si="18"/>
        <v>0.5</v>
      </c>
      <c r="G78" s="116">
        <f t="shared" si="18"/>
        <v>0.5</v>
      </c>
      <c r="H78" s="438"/>
    </row>
    <row r="79" spans="2:8">
      <c r="B79" s="626"/>
      <c r="C79" s="446" t="s">
        <v>16</v>
      </c>
      <c r="D79" s="53"/>
      <c r="E79" s="53"/>
      <c r="F79" s="53"/>
      <c r="G79" s="53"/>
      <c r="H79" s="447"/>
    </row>
    <row r="80" spans="2:8">
      <c r="B80" s="626"/>
      <c r="C80" s="497" t="s">
        <v>37</v>
      </c>
      <c r="D80" s="135">
        <v>0.5</v>
      </c>
      <c r="E80" s="135">
        <v>0.5</v>
      </c>
      <c r="F80" s="135">
        <v>0.5</v>
      </c>
      <c r="G80" s="135">
        <v>0.5</v>
      </c>
      <c r="H80" s="553"/>
    </row>
    <row r="81" spans="2:8" ht="26.4">
      <c r="B81" s="24" t="s">
        <v>625</v>
      </c>
      <c r="C81" s="134" t="s">
        <v>626</v>
      </c>
      <c r="D81" s="126"/>
      <c r="E81" s="126"/>
      <c r="F81" s="126"/>
      <c r="G81" s="126"/>
      <c r="H81" s="445" t="s">
        <v>627</v>
      </c>
    </row>
    <row r="82" spans="2:8" ht="26.4">
      <c r="B82" s="625"/>
      <c r="C82" s="437" t="s">
        <v>15</v>
      </c>
      <c r="D82" s="116">
        <f t="shared" ref="D82:G82" si="19">D84</f>
        <v>0.1</v>
      </c>
      <c r="E82" s="116">
        <f t="shared" si="19"/>
        <v>0.1</v>
      </c>
      <c r="F82" s="116">
        <f t="shared" si="19"/>
        <v>0.1</v>
      </c>
      <c r="G82" s="116">
        <f t="shared" si="19"/>
        <v>0.1</v>
      </c>
      <c r="H82" s="438"/>
    </row>
    <row r="83" spans="2:8">
      <c r="B83" s="626"/>
      <c r="C83" s="446" t="s">
        <v>16</v>
      </c>
      <c r="D83" s="53"/>
      <c r="E83" s="53"/>
      <c r="F83" s="53"/>
      <c r="G83" s="53"/>
      <c r="H83" s="447"/>
    </row>
    <row r="84" spans="2:8">
      <c r="B84" s="626"/>
      <c r="C84" s="497" t="s">
        <v>37</v>
      </c>
      <c r="D84" s="135">
        <v>0.1</v>
      </c>
      <c r="E84" s="135">
        <v>0.1</v>
      </c>
      <c r="F84" s="135">
        <v>0.1</v>
      </c>
      <c r="G84" s="135">
        <v>0.1</v>
      </c>
      <c r="H84" s="553"/>
    </row>
    <row r="85" spans="2:8" ht="26.4">
      <c r="B85" s="24" t="s">
        <v>628</v>
      </c>
      <c r="C85" s="134" t="s">
        <v>629</v>
      </c>
      <c r="D85" s="126"/>
      <c r="E85" s="126"/>
      <c r="F85" s="126"/>
      <c r="G85" s="126"/>
      <c r="H85" s="445" t="s">
        <v>627</v>
      </c>
    </row>
    <row r="86" spans="2:8" ht="26.4">
      <c r="B86" s="625"/>
      <c r="C86" s="437" t="s">
        <v>15</v>
      </c>
      <c r="D86" s="116">
        <f t="shared" ref="D86:G86" si="20">D88</f>
        <v>9</v>
      </c>
      <c r="E86" s="116">
        <f t="shared" si="20"/>
        <v>9</v>
      </c>
      <c r="F86" s="116">
        <f t="shared" si="20"/>
        <v>9</v>
      </c>
      <c r="G86" s="116">
        <f t="shared" si="20"/>
        <v>9</v>
      </c>
      <c r="H86" s="438"/>
    </row>
    <row r="87" spans="2:8">
      <c r="B87" s="626"/>
      <c r="C87" s="446" t="s">
        <v>16</v>
      </c>
      <c r="D87" s="53"/>
      <c r="E87" s="53"/>
      <c r="F87" s="53"/>
      <c r="G87" s="53"/>
      <c r="H87" s="447"/>
    </row>
    <row r="88" spans="2:8">
      <c r="B88" s="626"/>
      <c r="C88" s="497" t="s">
        <v>37</v>
      </c>
      <c r="D88" s="135">
        <v>9</v>
      </c>
      <c r="E88" s="135">
        <v>9</v>
      </c>
      <c r="F88" s="135">
        <v>9</v>
      </c>
      <c r="G88" s="135">
        <v>9</v>
      </c>
      <c r="H88" s="553"/>
    </row>
    <row r="89" spans="2:8">
      <c r="B89" s="24" t="s">
        <v>630</v>
      </c>
      <c r="C89" s="134" t="s">
        <v>631</v>
      </c>
      <c r="D89" s="126"/>
      <c r="E89" s="126"/>
      <c r="F89" s="126"/>
      <c r="G89" s="126"/>
      <c r="H89" s="445" t="s">
        <v>627</v>
      </c>
    </row>
    <row r="90" spans="2:8" ht="26.4">
      <c r="B90" s="625"/>
      <c r="C90" s="437" t="s">
        <v>15</v>
      </c>
      <c r="D90" s="116">
        <f t="shared" ref="D90:G90" si="21">D92</f>
        <v>25.5</v>
      </c>
      <c r="E90" s="116">
        <f t="shared" si="21"/>
        <v>25.5</v>
      </c>
      <c r="F90" s="116">
        <f t="shared" si="21"/>
        <v>25.5</v>
      </c>
      <c r="G90" s="116">
        <f t="shared" si="21"/>
        <v>25.5</v>
      </c>
      <c r="H90" s="438"/>
    </row>
    <row r="91" spans="2:8">
      <c r="B91" s="626"/>
      <c r="C91" s="446" t="s">
        <v>16</v>
      </c>
      <c r="D91" s="53"/>
      <c r="E91" s="53"/>
      <c r="F91" s="53"/>
      <c r="G91" s="53"/>
      <c r="H91" s="447"/>
    </row>
    <row r="92" spans="2:8">
      <c r="B92" s="626"/>
      <c r="C92" s="497" t="s">
        <v>37</v>
      </c>
      <c r="D92" s="135">
        <v>25.5</v>
      </c>
      <c r="E92" s="135">
        <v>25.5</v>
      </c>
      <c r="F92" s="135">
        <v>25.5</v>
      </c>
      <c r="G92" s="135">
        <v>25.5</v>
      </c>
      <c r="H92" s="553"/>
    </row>
    <row r="93" spans="2:8">
      <c r="B93" s="24" t="s">
        <v>632</v>
      </c>
      <c r="C93" s="134" t="s">
        <v>633</v>
      </c>
      <c r="D93" s="126"/>
      <c r="E93" s="126"/>
      <c r="F93" s="126"/>
      <c r="G93" s="126"/>
      <c r="H93" s="445" t="s">
        <v>627</v>
      </c>
    </row>
    <row r="94" spans="2:8" ht="26.4">
      <c r="B94" s="625"/>
      <c r="C94" s="437" t="s">
        <v>15</v>
      </c>
      <c r="D94" s="116">
        <f t="shared" ref="D94:G94" si="22">D96</f>
        <v>4</v>
      </c>
      <c r="E94" s="116">
        <f t="shared" si="22"/>
        <v>4</v>
      </c>
      <c r="F94" s="116">
        <f t="shared" si="22"/>
        <v>4</v>
      </c>
      <c r="G94" s="116">
        <f t="shared" si="22"/>
        <v>4</v>
      </c>
      <c r="H94" s="438"/>
    </row>
    <row r="95" spans="2:8">
      <c r="B95" s="626"/>
      <c r="C95" s="446" t="s">
        <v>16</v>
      </c>
      <c r="D95" s="53"/>
      <c r="E95" s="53"/>
      <c r="F95" s="53"/>
      <c r="G95" s="53"/>
      <c r="H95" s="447"/>
    </row>
    <row r="96" spans="2:8">
      <c r="B96" s="626"/>
      <c r="C96" s="497" t="s">
        <v>37</v>
      </c>
      <c r="D96" s="135">
        <v>4</v>
      </c>
      <c r="E96" s="135">
        <v>4</v>
      </c>
      <c r="F96" s="135">
        <v>4</v>
      </c>
      <c r="G96" s="135">
        <v>4</v>
      </c>
      <c r="H96" s="553"/>
    </row>
    <row r="97" spans="2:8">
      <c r="B97" s="24" t="s">
        <v>634</v>
      </c>
      <c r="C97" s="134" t="s">
        <v>635</v>
      </c>
      <c r="D97" s="126"/>
      <c r="E97" s="126"/>
      <c r="F97" s="126"/>
      <c r="G97" s="126"/>
      <c r="H97" s="445" t="s">
        <v>627</v>
      </c>
    </row>
    <row r="98" spans="2:8" ht="26.4">
      <c r="B98" s="625"/>
      <c r="C98" s="437" t="s">
        <v>15</v>
      </c>
      <c r="D98" s="116">
        <f>D100+D101</f>
        <v>25.200000000000003</v>
      </c>
      <c r="E98" s="116">
        <f>E100+E101</f>
        <v>20</v>
      </c>
      <c r="F98" s="116">
        <f>F100+F101</f>
        <v>34.700000000000003</v>
      </c>
      <c r="G98" s="116">
        <f>G100+G101</f>
        <v>34.700000000000003</v>
      </c>
      <c r="H98" s="438"/>
    </row>
    <row r="99" spans="2:8">
      <c r="B99" s="626"/>
      <c r="C99" s="446" t="s">
        <v>16</v>
      </c>
      <c r="D99" s="53"/>
      <c r="E99" s="53"/>
      <c r="F99" s="53"/>
      <c r="G99" s="53"/>
      <c r="H99" s="447"/>
    </row>
    <row r="100" spans="2:8" ht="26.4">
      <c r="B100" s="626"/>
      <c r="C100" s="448" t="s">
        <v>17</v>
      </c>
      <c r="D100" s="53">
        <v>13.3</v>
      </c>
      <c r="E100" s="53">
        <v>0</v>
      </c>
      <c r="F100" s="53">
        <v>14.7</v>
      </c>
      <c r="G100" s="53">
        <v>14.7</v>
      </c>
      <c r="H100" s="447"/>
    </row>
    <row r="101" spans="2:8">
      <c r="B101" s="408"/>
      <c r="C101" s="554" t="s">
        <v>37</v>
      </c>
      <c r="D101" s="135">
        <v>11.9</v>
      </c>
      <c r="E101" s="135">
        <v>20</v>
      </c>
      <c r="F101" s="135">
        <v>20</v>
      </c>
      <c r="G101" s="135">
        <v>20</v>
      </c>
      <c r="H101" s="498"/>
    </row>
    <row r="102" spans="2:8">
      <c r="B102" s="24" t="s">
        <v>636</v>
      </c>
      <c r="C102" s="136" t="s">
        <v>637</v>
      </c>
      <c r="D102" s="126"/>
      <c r="E102" s="126"/>
      <c r="F102" s="126"/>
      <c r="G102" s="126"/>
      <c r="H102" s="445" t="s">
        <v>627</v>
      </c>
    </row>
    <row r="103" spans="2:8" ht="26.4">
      <c r="B103" s="189"/>
      <c r="C103" s="437" t="s">
        <v>15</v>
      </c>
      <c r="D103" s="116">
        <f>D105</f>
        <v>40.9</v>
      </c>
      <c r="E103" s="116">
        <f>E105</f>
        <v>45.6</v>
      </c>
      <c r="F103" s="116">
        <f>F105</f>
        <v>45.6</v>
      </c>
      <c r="G103" s="116">
        <f>G105</f>
        <v>45.6</v>
      </c>
      <c r="H103" s="438"/>
    </row>
    <row r="104" spans="2:8">
      <c r="B104" s="190"/>
      <c r="C104" s="446" t="s">
        <v>16</v>
      </c>
      <c r="D104" s="53"/>
      <c r="E104" s="53"/>
      <c r="F104" s="53"/>
      <c r="G104" s="53"/>
      <c r="H104" s="447"/>
    </row>
    <row r="105" spans="2:8">
      <c r="B105" s="190"/>
      <c r="C105" s="554" t="s">
        <v>37</v>
      </c>
      <c r="D105" s="135">
        <v>40.9</v>
      </c>
      <c r="E105" s="135">
        <v>45.6</v>
      </c>
      <c r="F105" s="135">
        <v>45.6</v>
      </c>
      <c r="G105" s="135">
        <v>45.6</v>
      </c>
      <c r="H105" s="498"/>
    </row>
    <row r="106" spans="2:8" ht="26.4">
      <c r="B106" s="24" t="s">
        <v>638</v>
      </c>
      <c r="C106" s="136" t="s">
        <v>639</v>
      </c>
      <c r="D106" s="222"/>
      <c r="E106" s="126"/>
      <c r="F106" s="126"/>
      <c r="G106" s="126"/>
      <c r="H106" s="445"/>
    </row>
    <row r="107" spans="2:8" ht="26.4">
      <c r="B107" s="621"/>
      <c r="C107" s="437" t="s">
        <v>15</v>
      </c>
      <c r="D107" s="116">
        <f t="shared" ref="D107:G107" si="23">D109</f>
        <v>0</v>
      </c>
      <c r="E107" s="116">
        <f t="shared" si="23"/>
        <v>0</v>
      </c>
      <c r="F107" s="116">
        <f t="shared" si="23"/>
        <v>0</v>
      </c>
      <c r="G107" s="116">
        <f t="shared" si="23"/>
        <v>0</v>
      </c>
      <c r="H107" s="438"/>
    </row>
    <row r="108" spans="2:8">
      <c r="B108" s="622"/>
      <c r="C108" s="446" t="s">
        <v>16</v>
      </c>
      <c r="D108" s="53"/>
      <c r="E108" s="53"/>
      <c r="F108" s="53"/>
      <c r="G108" s="53"/>
      <c r="H108" s="447"/>
    </row>
    <row r="109" spans="2:8">
      <c r="B109" s="656"/>
      <c r="C109" s="497" t="s">
        <v>37</v>
      </c>
      <c r="D109" s="135">
        <v>0</v>
      </c>
      <c r="E109" s="135">
        <v>0</v>
      </c>
      <c r="F109" s="135">
        <v>0</v>
      </c>
      <c r="G109" s="135">
        <v>0</v>
      </c>
      <c r="H109" s="553"/>
    </row>
    <row r="110" spans="2:8" ht="21.75" customHeight="1">
      <c r="B110" s="24" t="s">
        <v>640</v>
      </c>
      <c r="C110" s="454" t="s">
        <v>641</v>
      </c>
      <c r="D110" s="126"/>
      <c r="E110" s="126"/>
      <c r="F110" s="126"/>
      <c r="G110" s="126"/>
      <c r="H110" s="445"/>
    </row>
    <row r="111" spans="2:8" ht="12.75" customHeight="1">
      <c r="B111" s="621"/>
      <c r="C111" s="437" t="s">
        <v>15</v>
      </c>
      <c r="D111" s="116">
        <f t="shared" ref="D111:G111" si="24">D113+D114</f>
        <v>1416.3</v>
      </c>
      <c r="E111" s="116">
        <f t="shared" si="24"/>
        <v>1500</v>
      </c>
      <c r="F111" s="116">
        <f t="shared" si="24"/>
        <v>1500</v>
      </c>
      <c r="G111" s="116">
        <f t="shared" si="24"/>
        <v>1500</v>
      </c>
      <c r="H111" s="438"/>
    </row>
    <row r="112" spans="2:8">
      <c r="B112" s="622"/>
      <c r="C112" s="446" t="s">
        <v>16</v>
      </c>
      <c r="D112" s="53"/>
      <c r="E112" s="53"/>
      <c r="F112" s="53"/>
      <c r="G112" s="53"/>
      <c r="H112" s="447"/>
    </row>
    <row r="113" spans="2:8" ht="26.4">
      <c r="B113" s="623"/>
      <c r="C113" s="448" t="s">
        <v>17</v>
      </c>
      <c r="D113" s="21">
        <v>0</v>
      </c>
      <c r="E113" s="21">
        <v>0</v>
      </c>
      <c r="F113" s="21">
        <v>0</v>
      </c>
      <c r="G113" s="21">
        <v>0</v>
      </c>
      <c r="H113" s="447"/>
    </row>
    <row r="114" spans="2:8">
      <c r="B114" s="190"/>
      <c r="C114" s="497" t="s">
        <v>37</v>
      </c>
      <c r="D114" s="135">
        <v>1416.3</v>
      </c>
      <c r="E114" s="135">
        <v>1500</v>
      </c>
      <c r="F114" s="135">
        <v>1500</v>
      </c>
      <c r="G114" s="135">
        <v>1500</v>
      </c>
      <c r="H114" s="553"/>
    </row>
    <row r="115" spans="2:8" ht="27.75" customHeight="1">
      <c r="B115" s="24" t="s">
        <v>642</v>
      </c>
      <c r="C115" s="454" t="s">
        <v>643</v>
      </c>
      <c r="D115" s="126"/>
      <c r="E115" s="126"/>
      <c r="F115" s="126"/>
      <c r="G115" s="126"/>
      <c r="H115" s="445"/>
    </row>
    <row r="116" spans="2:8" ht="12.75" customHeight="1">
      <c r="B116" s="621"/>
      <c r="C116" s="437" t="s">
        <v>15</v>
      </c>
      <c r="D116" s="116">
        <f t="shared" ref="D116:G116" si="25">D118+D119</f>
        <v>27.9</v>
      </c>
      <c r="E116" s="116">
        <f t="shared" si="25"/>
        <v>27.9</v>
      </c>
      <c r="F116" s="116">
        <f t="shared" si="25"/>
        <v>27.9</v>
      </c>
      <c r="G116" s="116">
        <f t="shared" si="25"/>
        <v>27.9</v>
      </c>
      <c r="H116" s="438"/>
    </row>
    <row r="117" spans="2:8" ht="12.75" customHeight="1">
      <c r="B117" s="622"/>
      <c r="C117" s="446" t="s">
        <v>16</v>
      </c>
      <c r="D117" s="53"/>
      <c r="E117" s="137"/>
      <c r="F117" s="137"/>
      <c r="G117" s="137"/>
      <c r="H117" s="447"/>
    </row>
    <row r="118" spans="2:8" ht="26.4">
      <c r="B118" s="622"/>
      <c r="C118" s="448" t="s">
        <v>17</v>
      </c>
      <c r="D118" s="21">
        <v>0</v>
      </c>
      <c r="E118" s="21">
        <v>0</v>
      </c>
      <c r="F118" s="21">
        <v>0</v>
      </c>
      <c r="G118" s="21">
        <v>0</v>
      </c>
      <c r="H118" s="447"/>
    </row>
    <row r="119" spans="2:8">
      <c r="B119" s="617"/>
      <c r="C119" s="529" t="s">
        <v>37</v>
      </c>
      <c r="D119" s="157">
        <v>27.9</v>
      </c>
      <c r="E119" s="115">
        <v>27.9</v>
      </c>
      <c r="F119" s="115">
        <v>27.9</v>
      </c>
      <c r="G119" s="115">
        <v>27.9</v>
      </c>
      <c r="H119" s="553"/>
    </row>
    <row r="120" spans="2:8" ht="25.5" customHeight="1">
      <c r="B120" s="24" t="s">
        <v>644</v>
      </c>
      <c r="C120" s="454" t="s">
        <v>645</v>
      </c>
      <c r="D120" s="126"/>
      <c r="E120" s="126"/>
      <c r="F120" s="126"/>
      <c r="G120" s="126"/>
      <c r="H120" s="445"/>
    </row>
    <row r="121" spans="2:8" ht="12.75" customHeight="1">
      <c r="B121" s="621"/>
      <c r="C121" s="437" t="s">
        <v>15</v>
      </c>
      <c r="D121" s="116">
        <f t="shared" ref="D121:G121" si="26">D123</f>
        <v>0</v>
      </c>
      <c r="E121" s="116">
        <f t="shared" si="26"/>
        <v>0</v>
      </c>
      <c r="F121" s="116">
        <f t="shared" si="26"/>
        <v>0</v>
      </c>
      <c r="G121" s="116">
        <f t="shared" si="26"/>
        <v>0</v>
      </c>
      <c r="H121" s="438"/>
    </row>
    <row r="122" spans="2:8" ht="13.2" customHeight="1">
      <c r="B122" s="622"/>
      <c r="C122" s="446" t="s">
        <v>16</v>
      </c>
      <c r="D122" s="53"/>
      <c r="E122" s="137"/>
      <c r="F122" s="137"/>
      <c r="G122" s="137"/>
      <c r="H122" s="447"/>
    </row>
    <row r="123" spans="2:8" ht="26.4" customHeight="1">
      <c r="B123" s="623"/>
      <c r="C123" s="448" t="s">
        <v>17</v>
      </c>
      <c r="D123" s="21">
        <v>0</v>
      </c>
      <c r="E123" s="21">
        <v>0</v>
      </c>
      <c r="F123" s="21">
        <v>0</v>
      </c>
      <c r="G123" s="21">
        <v>0</v>
      </c>
      <c r="H123" s="447"/>
    </row>
    <row r="124" spans="2:8" ht="18.600000000000001" customHeight="1">
      <c r="B124" s="24" t="s">
        <v>646</v>
      </c>
      <c r="C124" s="134" t="s">
        <v>647</v>
      </c>
      <c r="D124" s="126"/>
      <c r="E124" s="126"/>
      <c r="F124" s="126"/>
      <c r="G124" s="126"/>
      <c r="H124" s="445"/>
    </row>
    <row r="125" spans="2:8" ht="12.75" customHeight="1">
      <c r="B125" s="621"/>
      <c r="C125" s="437" t="s">
        <v>15</v>
      </c>
      <c r="D125" s="116">
        <f t="shared" ref="D125" si="27">D127</f>
        <v>52.8</v>
      </c>
      <c r="E125" s="116">
        <f>E127</f>
        <v>50</v>
      </c>
      <c r="F125" s="116">
        <f t="shared" ref="F125:G125" si="28">F127</f>
        <v>37.799999999999997</v>
      </c>
      <c r="G125" s="116">
        <f t="shared" si="28"/>
        <v>37.799999999999997</v>
      </c>
      <c r="H125" s="438"/>
    </row>
    <row r="126" spans="2:8">
      <c r="B126" s="622"/>
      <c r="C126" s="446" t="s">
        <v>16</v>
      </c>
      <c r="D126" s="53"/>
      <c r="E126" s="137"/>
      <c r="F126" s="137"/>
      <c r="G126" s="137"/>
      <c r="H126" s="447"/>
    </row>
    <row r="127" spans="2:8" ht="26.4">
      <c r="B127" s="623"/>
      <c r="C127" s="448" t="s">
        <v>17</v>
      </c>
      <c r="D127" s="21">
        <v>52.8</v>
      </c>
      <c r="E127" s="21">
        <v>50</v>
      </c>
      <c r="F127" s="21">
        <v>37.799999999999997</v>
      </c>
      <c r="G127" s="21">
        <v>37.799999999999997</v>
      </c>
      <c r="H127" s="447"/>
    </row>
    <row r="128" spans="2:8" ht="28.5" customHeight="1">
      <c r="B128" s="24" t="s">
        <v>648</v>
      </c>
      <c r="C128" s="555" t="s">
        <v>679</v>
      </c>
      <c r="D128" s="126"/>
      <c r="E128" s="126"/>
      <c r="F128" s="126"/>
      <c r="G128" s="126"/>
      <c r="H128" s="445"/>
    </row>
    <row r="129" spans="2:8" ht="12.75" customHeight="1">
      <c r="B129" s="621"/>
      <c r="C129" s="437" t="s">
        <v>15</v>
      </c>
      <c r="D129" s="116">
        <f t="shared" ref="D129:G129" si="29">D131</f>
        <v>7</v>
      </c>
      <c r="E129" s="116">
        <f t="shared" si="29"/>
        <v>8</v>
      </c>
      <c r="F129" s="116">
        <f t="shared" si="29"/>
        <v>8</v>
      </c>
      <c r="G129" s="116">
        <f t="shared" si="29"/>
        <v>8</v>
      </c>
      <c r="H129" s="438"/>
    </row>
    <row r="130" spans="2:8" ht="13.2" customHeight="1">
      <c r="B130" s="622"/>
      <c r="C130" s="446" t="s">
        <v>16</v>
      </c>
      <c r="D130" s="53"/>
      <c r="E130" s="137"/>
      <c r="F130" s="137"/>
      <c r="G130" s="137"/>
      <c r="H130" s="447"/>
    </row>
    <row r="131" spans="2:8" ht="31.2" customHeight="1">
      <c r="B131" s="622"/>
      <c r="C131" s="448" t="s">
        <v>17</v>
      </c>
      <c r="D131" s="21">
        <v>7</v>
      </c>
      <c r="E131" s="21">
        <v>8</v>
      </c>
      <c r="F131" s="21">
        <v>8</v>
      </c>
      <c r="G131" s="21">
        <v>8</v>
      </c>
      <c r="H131" s="447"/>
    </row>
    <row r="132" spans="2:8" ht="28.5" customHeight="1">
      <c r="B132" s="24" t="s">
        <v>649</v>
      </c>
      <c r="C132" s="454" t="s">
        <v>650</v>
      </c>
      <c r="D132" s="126"/>
      <c r="E132" s="126"/>
      <c r="F132" s="126"/>
      <c r="G132" s="126"/>
      <c r="H132" s="445"/>
    </row>
    <row r="133" spans="2:8" ht="12.75" customHeight="1">
      <c r="B133" s="621"/>
      <c r="C133" s="437" t="s">
        <v>15</v>
      </c>
      <c r="D133" s="116">
        <f t="shared" ref="D133:G133" si="30">D135</f>
        <v>18.2</v>
      </c>
      <c r="E133" s="116">
        <f t="shared" si="30"/>
        <v>0</v>
      </c>
      <c r="F133" s="116">
        <f t="shared" si="30"/>
        <v>0</v>
      </c>
      <c r="G133" s="116">
        <f t="shared" si="30"/>
        <v>0</v>
      </c>
      <c r="H133" s="438"/>
    </row>
    <row r="134" spans="2:8">
      <c r="B134" s="622"/>
      <c r="C134" s="446" t="s">
        <v>16</v>
      </c>
      <c r="D134" s="53"/>
      <c r="E134" s="137"/>
      <c r="F134" s="137"/>
      <c r="G134" s="137"/>
      <c r="H134" s="447"/>
    </row>
    <row r="135" spans="2:8" ht="26.4">
      <c r="B135" s="623"/>
      <c r="C135" s="448" t="s">
        <v>17</v>
      </c>
      <c r="D135" s="21">
        <v>18.2</v>
      </c>
      <c r="E135" s="21">
        <v>0</v>
      </c>
      <c r="F135" s="21">
        <v>0</v>
      </c>
      <c r="G135" s="21">
        <v>0</v>
      </c>
      <c r="H135" s="447"/>
    </row>
    <row r="136" spans="2:8" ht="25.5" customHeight="1">
      <c r="B136" s="24" t="s">
        <v>651</v>
      </c>
      <c r="C136" s="73" t="s">
        <v>652</v>
      </c>
      <c r="D136" s="126"/>
      <c r="E136" s="126"/>
      <c r="F136" s="126"/>
      <c r="G136" s="126"/>
      <c r="H136" s="445" t="s">
        <v>653</v>
      </c>
    </row>
    <row r="137" spans="2:8" ht="26.4">
      <c r="B137" s="642"/>
      <c r="C137" s="437" t="s">
        <v>15</v>
      </c>
      <c r="D137" s="116">
        <f t="shared" ref="D137:G137" si="31">D139</f>
        <v>0</v>
      </c>
      <c r="E137" s="116">
        <f t="shared" si="31"/>
        <v>0</v>
      </c>
      <c r="F137" s="116">
        <f t="shared" si="31"/>
        <v>0</v>
      </c>
      <c r="G137" s="116">
        <f t="shared" si="31"/>
        <v>0</v>
      </c>
      <c r="H137" s="438"/>
    </row>
    <row r="138" spans="2:8">
      <c r="B138" s="642"/>
      <c r="C138" s="446" t="s">
        <v>16</v>
      </c>
      <c r="D138" s="53"/>
      <c r="E138" s="53"/>
      <c r="F138" s="53"/>
      <c r="G138" s="53"/>
      <c r="H138" s="447"/>
    </row>
    <row r="139" spans="2:8" ht="26.4">
      <c r="B139" s="642"/>
      <c r="C139" s="448" t="s">
        <v>17</v>
      </c>
      <c r="D139" s="21">
        <v>0</v>
      </c>
      <c r="E139" s="21">
        <v>0</v>
      </c>
      <c r="F139" s="21">
        <v>0</v>
      </c>
      <c r="G139" s="21"/>
      <c r="H139" s="447"/>
    </row>
    <row r="140" spans="2:8" ht="32.25" customHeight="1">
      <c r="B140" s="24" t="s">
        <v>654</v>
      </c>
      <c r="C140" s="556" t="s">
        <v>655</v>
      </c>
      <c r="D140" s="75"/>
      <c r="E140" s="75"/>
      <c r="F140" s="75"/>
      <c r="G140" s="75"/>
      <c r="H140" s="457" t="s">
        <v>656</v>
      </c>
    </row>
    <row r="141" spans="2:8" ht="26.4">
      <c r="B141" s="625"/>
      <c r="C141" s="437" t="s">
        <v>15</v>
      </c>
      <c r="D141" s="116">
        <f t="shared" ref="D141:G141" si="32">D143</f>
        <v>0.5</v>
      </c>
      <c r="E141" s="116">
        <f t="shared" si="32"/>
        <v>0.5</v>
      </c>
      <c r="F141" s="116">
        <f t="shared" si="32"/>
        <v>0.5</v>
      </c>
      <c r="G141" s="116">
        <f t="shared" si="32"/>
        <v>0.5</v>
      </c>
      <c r="H141" s="431"/>
    </row>
    <row r="142" spans="2:8">
      <c r="B142" s="626"/>
      <c r="C142" s="446" t="s">
        <v>16</v>
      </c>
      <c r="D142" s="159"/>
      <c r="E142" s="159"/>
      <c r="F142" s="159"/>
      <c r="G142" s="159"/>
      <c r="H142" s="458"/>
    </row>
    <row r="143" spans="2:8" ht="26.4">
      <c r="B143" s="626"/>
      <c r="C143" s="448" t="s">
        <v>17</v>
      </c>
      <c r="D143" s="21">
        <v>0.5</v>
      </c>
      <c r="E143" s="21">
        <v>0.5</v>
      </c>
      <c r="F143" s="21">
        <v>0.5</v>
      </c>
      <c r="G143" s="21">
        <v>0.5</v>
      </c>
      <c r="H143" s="458"/>
    </row>
    <row r="144" spans="2:8" ht="26.25" customHeight="1">
      <c r="B144" s="24" t="s">
        <v>657</v>
      </c>
      <c r="C144" s="73" t="s">
        <v>658</v>
      </c>
      <c r="D144" s="75"/>
      <c r="E144" s="75"/>
      <c r="F144" s="75"/>
      <c r="G144" s="75"/>
      <c r="H144" s="457" t="s">
        <v>659</v>
      </c>
    </row>
    <row r="145" spans="2:8" ht="13.2" customHeight="1">
      <c r="B145" s="625"/>
      <c r="C145" s="437" t="s">
        <v>15</v>
      </c>
      <c r="D145" s="116">
        <f t="shared" ref="D145:G145" si="33">D147</f>
        <v>0</v>
      </c>
      <c r="E145" s="116">
        <f t="shared" si="33"/>
        <v>0</v>
      </c>
      <c r="F145" s="116">
        <f t="shared" si="33"/>
        <v>100</v>
      </c>
      <c r="G145" s="116">
        <f t="shared" si="33"/>
        <v>50</v>
      </c>
      <c r="H145" s="431"/>
    </row>
    <row r="146" spans="2:8" ht="13.2" customHeight="1">
      <c r="B146" s="626"/>
      <c r="C146" s="446" t="s">
        <v>16</v>
      </c>
      <c r="D146" s="159"/>
      <c r="E146" s="159"/>
      <c r="F146" s="159"/>
      <c r="G146" s="159"/>
      <c r="H146" s="458"/>
    </row>
    <row r="147" spans="2:8" ht="26.4">
      <c r="B147" s="626"/>
      <c r="C147" s="448" t="s">
        <v>17</v>
      </c>
      <c r="D147" s="159">
        <v>0</v>
      </c>
      <c r="E147" s="159">
        <v>0</v>
      </c>
      <c r="F147" s="159">
        <v>100</v>
      </c>
      <c r="G147" s="159">
        <v>50</v>
      </c>
      <c r="H147" s="458"/>
    </row>
    <row r="148" spans="2:8" ht="24.75" customHeight="1">
      <c r="B148" s="24" t="s">
        <v>660</v>
      </c>
      <c r="C148" s="151" t="s">
        <v>661</v>
      </c>
      <c r="D148" s="75"/>
      <c r="E148" s="75"/>
      <c r="F148" s="75"/>
      <c r="G148" s="75"/>
      <c r="H148" s="457" t="s">
        <v>662</v>
      </c>
    </row>
    <row r="149" spans="2:8" ht="26.4">
      <c r="B149" s="625"/>
      <c r="C149" s="437" t="s">
        <v>15</v>
      </c>
      <c r="D149" s="116">
        <f t="shared" ref="D149:G149" si="34">D151</f>
        <v>15</v>
      </c>
      <c r="E149" s="116">
        <f t="shared" si="34"/>
        <v>15</v>
      </c>
      <c r="F149" s="116">
        <f t="shared" si="34"/>
        <v>15</v>
      </c>
      <c r="G149" s="116">
        <f t="shared" si="34"/>
        <v>15</v>
      </c>
      <c r="H149" s="431"/>
    </row>
    <row r="150" spans="2:8">
      <c r="B150" s="626"/>
      <c r="C150" s="446" t="s">
        <v>16</v>
      </c>
      <c r="D150" s="159"/>
      <c r="E150" s="159"/>
      <c r="F150" s="159"/>
      <c r="G150" s="159"/>
      <c r="H150" s="458"/>
    </row>
    <row r="151" spans="2:8" ht="29.4" customHeight="1">
      <c r="B151" s="626"/>
      <c r="C151" s="448" t="s">
        <v>17</v>
      </c>
      <c r="D151" s="53">
        <v>15</v>
      </c>
      <c r="E151" s="53">
        <v>15</v>
      </c>
      <c r="F151" s="53">
        <v>15</v>
      </c>
      <c r="G151" s="53">
        <v>15</v>
      </c>
      <c r="H151" s="458"/>
    </row>
    <row r="152" spans="2:8">
      <c r="B152" s="24" t="s">
        <v>663</v>
      </c>
      <c r="C152" s="151" t="s">
        <v>664</v>
      </c>
      <c r="D152" s="75"/>
      <c r="E152" s="75"/>
      <c r="F152" s="75"/>
      <c r="G152" s="75"/>
      <c r="H152" s="457"/>
    </row>
    <row r="153" spans="2:8" ht="26.4">
      <c r="B153" s="625"/>
      <c r="C153" s="437" t="s">
        <v>15</v>
      </c>
      <c r="D153" s="116">
        <f t="shared" ref="D153:G153" si="35">D155</f>
        <v>40</v>
      </c>
      <c r="E153" s="116">
        <f t="shared" si="35"/>
        <v>0</v>
      </c>
      <c r="F153" s="116">
        <f t="shared" si="35"/>
        <v>0</v>
      </c>
      <c r="G153" s="116">
        <f t="shared" si="35"/>
        <v>0</v>
      </c>
      <c r="H153" s="431"/>
    </row>
    <row r="154" spans="2:8">
      <c r="B154" s="626"/>
      <c r="C154" s="446" t="s">
        <v>16</v>
      </c>
      <c r="D154" s="159"/>
      <c r="E154" s="159"/>
      <c r="F154" s="159"/>
      <c r="G154" s="159"/>
      <c r="H154" s="458"/>
    </row>
    <row r="155" spans="2:8" ht="26.4">
      <c r="B155" s="626"/>
      <c r="C155" s="448" t="s">
        <v>17</v>
      </c>
      <c r="D155" s="53">
        <v>40</v>
      </c>
      <c r="E155" s="53">
        <v>0</v>
      </c>
      <c r="F155" s="53">
        <v>0</v>
      </c>
      <c r="G155" s="53">
        <v>0</v>
      </c>
      <c r="H155" s="458"/>
    </row>
    <row r="156" spans="2:8" ht="15" customHeight="1">
      <c r="B156" s="24" t="s">
        <v>665</v>
      </c>
      <c r="C156" s="74" t="s">
        <v>666</v>
      </c>
      <c r="D156" s="75"/>
      <c r="E156" s="75"/>
      <c r="F156" s="75"/>
      <c r="G156" s="75"/>
      <c r="H156" s="457" t="s">
        <v>667</v>
      </c>
    </row>
    <row r="157" spans="2:8" ht="26.4">
      <c r="B157" s="625"/>
      <c r="C157" s="437" t="s">
        <v>15</v>
      </c>
      <c r="D157" s="116">
        <f t="shared" ref="D157:G157" si="36">D159</f>
        <v>9</v>
      </c>
      <c r="E157" s="116">
        <f t="shared" si="36"/>
        <v>2</v>
      </c>
      <c r="F157" s="116">
        <f t="shared" si="36"/>
        <v>2</v>
      </c>
      <c r="G157" s="116">
        <f t="shared" si="36"/>
        <v>2</v>
      </c>
      <c r="H157" s="431"/>
    </row>
    <row r="158" spans="2:8">
      <c r="B158" s="626"/>
      <c r="C158" s="446" t="s">
        <v>16</v>
      </c>
      <c r="D158" s="159"/>
      <c r="E158" s="159"/>
      <c r="F158" s="159"/>
      <c r="G158" s="159"/>
      <c r="H158" s="458"/>
    </row>
    <row r="159" spans="2:8" ht="26.4">
      <c r="B159" s="626"/>
      <c r="C159" s="448" t="s">
        <v>17</v>
      </c>
      <c r="D159" s="21">
        <v>9</v>
      </c>
      <c r="E159" s="21">
        <v>2</v>
      </c>
      <c r="F159" s="21">
        <v>2</v>
      </c>
      <c r="G159" s="21">
        <v>2</v>
      </c>
      <c r="H159" s="463"/>
    </row>
    <row r="160" spans="2:8">
      <c r="B160" s="74" t="s">
        <v>668</v>
      </c>
      <c r="C160" s="557" t="s">
        <v>669</v>
      </c>
      <c r="D160" s="126"/>
      <c r="E160" s="126"/>
      <c r="F160" s="126"/>
      <c r="G160" s="126"/>
      <c r="H160" s="457"/>
    </row>
    <row r="161" spans="2:8">
      <c r="B161" s="408"/>
      <c r="C161" s="558" t="s">
        <v>15</v>
      </c>
      <c r="D161" s="256">
        <f t="shared" ref="D161:G161" si="37">D163</f>
        <v>225</v>
      </c>
      <c r="E161" s="256">
        <f>E163</f>
        <v>120</v>
      </c>
      <c r="F161" s="256">
        <f t="shared" si="37"/>
        <v>120</v>
      </c>
      <c r="G161" s="256">
        <f t="shared" si="37"/>
        <v>120</v>
      </c>
      <c r="H161" s="559"/>
    </row>
    <row r="162" spans="2:8">
      <c r="B162" s="408"/>
      <c r="C162" s="517" t="s">
        <v>16</v>
      </c>
      <c r="D162" s="21"/>
      <c r="E162" s="21"/>
      <c r="F162" s="21"/>
      <c r="G162" s="21"/>
      <c r="H162" s="463"/>
    </row>
    <row r="163" spans="2:8">
      <c r="B163" s="408"/>
      <c r="C163" s="560" t="s">
        <v>37</v>
      </c>
      <c r="D163" s="227">
        <v>225</v>
      </c>
      <c r="E163" s="227">
        <v>120</v>
      </c>
      <c r="F163" s="227">
        <v>120</v>
      </c>
      <c r="G163" s="227">
        <v>120</v>
      </c>
      <c r="H163" s="561"/>
    </row>
    <row r="164" spans="2:8">
      <c r="B164" s="74" t="s">
        <v>670</v>
      </c>
      <c r="C164" s="557" t="s">
        <v>671</v>
      </c>
      <c r="D164" s="126"/>
      <c r="E164" s="126"/>
      <c r="F164" s="126"/>
      <c r="G164" s="126"/>
      <c r="H164" s="457"/>
    </row>
    <row r="165" spans="2:8">
      <c r="B165" s="408"/>
      <c r="C165" s="558" t="s">
        <v>15</v>
      </c>
      <c r="D165" s="256">
        <f t="shared" ref="D165:G165" si="38">D167</f>
        <v>200</v>
      </c>
      <c r="E165" s="256">
        <f t="shared" si="38"/>
        <v>200</v>
      </c>
      <c r="F165" s="256">
        <f t="shared" si="38"/>
        <v>200</v>
      </c>
      <c r="G165" s="256">
        <f t="shared" si="38"/>
        <v>200</v>
      </c>
      <c r="H165" s="559"/>
    </row>
    <row r="166" spans="2:8">
      <c r="B166" s="408"/>
      <c r="C166" s="517" t="s">
        <v>16</v>
      </c>
      <c r="D166" s="21"/>
      <c r="E166" s="21"/>
      <c r="F166" s="21"/>
      <c r="G166" s="21"/>
      <c r="H166" s="463"/>
    </row>
    <row r="167" spans="2:8">
      <c r="B167" s="408"/>
      <c r="C167" s="560" t="s">
        <v>37</v>
      </c>
      <c r="D167" s="227">
        <v>200</v>
      </c>
      <c r="E167" s="227">
        <v>200</v>
      </c>
      <c r="F167" s="227">
        <v>200</v>
      </c>
      <c r="G167" s="227">
        <v>200</v>
      </c>
      <c r="H167" s="561"/>
    </row>
    <row r="168" spans="2:8">
      <c r="B168" s="88"/>
      <c r="C168" s="536" t="s">
        <v>16</v>
      </c>
      <c r="D168" s="83"/>
      <c r="E168" s="83"/>
      <c r="F168" s="83"/>
      <c r="G168" s="83"/>
      <c r="H168" s="537"/>
    </row>
    <row r="169" spans="2:8" ht="28.5" customHeight="1">
      <c r="B169" s="80"/>
      <c r="C169" s="536" t="s">
        <v>17</v>
      </c>
      <c r="D169" s="83">
        <f>D9+D13+D17+D21+D26+D30+D34+D38+D42+D46+D50+D54+D58+D62+D66+D70+D74+D100+D113+D118+D123+D127+D131+D135+D139+D143+D147+D151+D155+D159</f>
        <v>6261.8</v>
      </c>
      <c r="E169" s="83">
        <f>E9+E13+E17+E21+E26+E30+E34+E38+E42+E46+E50+E54+E58+E62+E66+E70+E74+E100+E113+E118+E123+E127+E131+E135+E139+E143+E147+E151+E155+E159</f>
        <v>3584.9000000000005</v>
      </c>
      <c r="F169" s="83">
        <f>F9+F13+F17+F21+F26+F30+F34+F38+F42+F46+F50+F54+F58+F62+F66+F70+F74+F100+F113+F118+F123+F127+F131+F135+F139+F143+F147+F151+F155+F159</f>
        <v>6767.5</v>
      </c>
      <c r="G169" s="83">
        <f>G9+G13+G17+G21+G26+G30+G34+G38+G42+G46+G50+G54+G58+G62+G66+G70+G74+G100+G113+G118+G123+G127+G131+G135+G139+G143+G147+G151+G155+G159</f>
        <v>6637.5</v>
      </c>
      <c r="H169" s="537"/>
    </row>
    <row r="170" spans="2:8" ht="30.75" customHeight="1">
      <c r="B170" s="538"/>
      <c r="C170" s="85" t="s">
        <v>124</v>
      </c>
      <c r="D170" s="86">
        <f>D7+D11+D15+D19+D24+D28+D32+D36+D40+D44+D48+D52+D56+D60+D64+D68+D72+D78+D82+D86+D90+D94+D98+D103+D107+D111+D116+D121+D125+D129+D133+D137+D141+D145+D149+D153+D157+D161+D165</f>
        <v>8269.2000000000007</v>
      </c>
      <c r="E170" s="86">
        <f>E7+E11+E15+E19+E24+E28+E32+E36+E40+E44+E48+E52+E56+E60+E64+E68+E72+E78+E82+E86+E90+E94+E98+E103+E107+E111+E116+E121+E125+E129+E133+E137+E141+E145+E149+E153+E157+E161+E165</f>
        <v>5537.5</v>
      </c>
      <c r="F170" s="86">
        <f t="shared" ref="F170:G170" si="39">F7+F11+F15+F19+F24+F28+F32+F36+F40+F44+F48+F52+F56+F60+F64+F68+F72+F78+F82+F86+F90+F94+F98+F103+F107+F111+F116+F121+F125+F129+F133+F137+F141+F145+F149+F153+F157+F161+F165</f>
        <v>8720.1</v>
      </c>
      <c r="G170" s="86">
        <f t="shared" si="39"/>
        <v>8590.1</v>
      </c>
      <c r="H170" s="409"/>
    </row>
    <row r="171" spans="2:8" ht="17.25" customHeight="1">
      <c r="B171" s="540"/>
      <c r="C171" s="88" t="s">
        <v>125</v>
      </c>
      <c r="D171" s="230">
        <v>0</v>
      </c>
      <c r="E171" s="230">
        <v>0</v>
      </c>
      <c r="F171" s="230">
        <v>0</v>
      </c>
      <c r="G171" s="230">
        <v>0</v>
      </c>
      <c r="H171" s="537"/>
    </row>
    <row r="172" spans="2:8" ht="39.6">
      <c r="B172" s="540"/>
      <c r="C172" s="88" t="s">
        <v>126</v>
      </c>
      <c r="D172" s="562"/>
      <c r="E172" s="562">
        <v>2731.7</v>
      </c>
      <c r="F172" s="562">
        <v>3182.6</v>
      </c>
      <c r="G172" s="562">
        <v>-130</v>
      </c>
      <c r="H172" s="537"/>
    </row>
    <row r="174" spans="2:8">
      <c r="D174" s="565"/>
      <c r="E174" s="565"/>
    </row>
    <row r="176" spans="2:8" ht="26.4">
      <c r="C176" s="443" t="s">
        <v>17</v>
      </c>
      <c r="D176" s="460">
        <f>D159+D155+D151+D147+D143+D139+D135+D131+D127+D123+D118+D113+D100+D74+D70+D66+D62+D58+D54+D50+D46+D42+D38+D34+D30+D26+D21+D17+D13+D9</f>
        <v>6261.8</v>
      </c>
      <c r="E176" s="460">
        <f t="shared" ref="E176:F176" si="40">E159+E155+E151+E147+E143+E139+E135+E131+E127+E123+E118+E113+E100+E74+E70+E66+E62+E58+E54+E50+E46+E42+E38+E34+E30+E26+E21+E17+E13+E9</f>
        <v>3584.8999999999996</v>
      </c>
      <c r="F176" s="460">
        <f t="shared" si="40"/>
        <v>6767.5</v>
      </c>
      <c r="G176" s="565"/>
    </row>
    <row r="177" spans="3:7" ht="26.4">
      <c r="C177" s="450" t="s">
        <v>25</v>
      </c>
      <c r="D177" s="460">
        <f t="shared" ref="D177:F177" si="41">D75</f>
        <v>0</v>
      </c>
      <c r="E177" s="159">
        <f t="shared" si="41"/>
        <v>0</v>
      </c>
      <c r="F177" s="159">
        <f t="shared" si="41"/>
        <v>0</v>
      </c>
      <c r="G177" s="565"/>
    </row>
    <row r="178" spans="3:7">
      <c r="C178" s="529" t="s">
        <v>37</v>
      </c>
      <c r="D178" s="460">
        <f>D119+D114+D109+D96+D92+D88+D84+D80+D22</f>
        <v>1483.3</v>
      </c>
      <c r="E178" s="460">
        <f t="shared" ref="E178:F178" si="42">E119+E114+E109+E96+E92+E88+E84+E80+E22</f>
        <v>1567</v>
      </c>
      <c r="F178" s="460">
        <f t="shared" si="42"/>
        <v>1567</v>
      </c>
      <c r="G178" s="565"/>
    </row>
    <row r="179" spans="3:7">
      <c r="C179" s="566" t="s">
        <v>77</v>
      </c>
      <c r="D179" s="460">
        <v>0</v>
      </c>
      <c r="E179" s="159">
        <v>0</v>
      </c>
      <c r="F179" s="159">
        <v>0</v>
      </c>
      <c r="G179" s="565"/>
    </row>
    <row r="180" spans="3:7">
      <c r="C180" s="567" t="s">
        <v>127</v>
      </c>
      <c r="D180" s="460">
        <v>0</v>
      </c>
      <c r="E180" s="159">
        <v>0</v>
      </c>
      <c r="F180" s="159">
        <v>0</v>
      </c>
      <c r="G180" s="565"/>
    </row>
  </sheetData>
  <mergeCells count="37">
    <mergeCell ref="B72:B74"/>
    <mergeCell ref="B68:B70"/>
    <mergeCell ref="B1:H1"/>
    <mergeCell ref="B28:B30"/>
    <mergeCell ref="B24:B26"/>
    <mergeCell ref="B2:H2"/>
    <mergeCell ref="B11:B13"/>
    <mergeCell ref="B15:B17"/>
    <mergeCell ref="B19:B21"/>
    <mergeCell ref="B32:B34"/>
    <mergeCell ref="B36:B38"/>
    <mergeCell ref="B40:B42"/>
    <mergeCell ref="B44:B46"/>
    <mergeCell ref="B157:B159"/>
    <mergeCell ref="B129:B131"/>
    <mergeCell ref="B133:B135"/>
    <mergeCell ref="B137:B139"/>
    <mergeCell ref="B141:B143"/>
    <mergeCell ref="B145:B147"/>
    <mergeCell ref="B149:B151"/>
    <mergeCell ref="B153:B155"/>
    <mergeCell ref="B48:B50"/>
    <mergeCell ref="B52:B54"/>
    <mergeCell ref="B56:B58"/>
    <mergeCell ref="B60:B62"/>
    <mergeCell ref="B64:B66"/>
    <mergeCell ref="B125:B127"/>
    <mergeCell ref="B78:B80"/>
    <mergeCell ref="B82:B84"/>
    <mergeCell ref="B86:B88"/>
    <mergeCell ref="B90:B92"/>
    <mergeCell ref="B94:B96"/>
    <mergeCell ref="B98:B100"/>
    <mergeCell ref="B107:B109"/>
    <mergeCell ref="B111:B113"/>
    <mergeCell ref="B116:B119"/>
    <mergeCell ref="B121:B123"/>
  </mergeCells>
  <pageMargins left="0.25" right="0.25" top="0.75" bottom="0.75" header="0.3" footer="0.3"/>
  <pageSetup paperSize="8" fitToWidth="0" fitToHeight="0" orientation="landscape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3A9314CC452B93419D6983BC70BFE110" ma:contentTypeVersion="7" ma:contentTypeDescription="Kurkite naują dokumentą." ma:contentTypeScope="" ma:versionID="cd355cf1afe7fc0bc5a51454651e0b36">
  <xsd:schema xmlns:xsd="http://www.w3.org/2001/XMLSchema" xmlns:xs="http://www.w3.org/2001/XMLSchema" xmlns:p="http://schemas.microsoft.com/office/2006/metadata/properties" xmlns:ns2="50877b5f-69a1-4b91-bc8b-b062325e90c6" targetNamespace="http://schemas.microsoft.com/office/2006/metadata/properties" ma:root="true" ma:fieldsID="d653370eea96a736332c7e15a97b0027" ns2:_="">
    <xsd:import namespace="50877b5f-69a1-4b91-bc8b-b062325e90c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877b5f-69a1-4b91-bc8b-b062325e90c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1F410DF-6889-4C60-B2ED-847842E8749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0877b5f-69a1-4b91-bc8b-b062325e90c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301C4A8-EF82-4193-8D36-926D841F5A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DE33E43-5AE9-4D7B-A313-DC0799920E9B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10</vt:i4>
      </vt:variant>
    </vt:vector>
  </HeadingPairs>
  <TitlesOfParts>
    <vt:vector size="10" baseType="lpstr">
      <vt:lpstr>001</vt:lpstr>
      <vt:lpstr>002</vt:lpstr>
      <vt:lpstr>003</vt:lpstr>
      <vt:lpstr>004</vt:lpstr>
      <vt:lpstr>005</vt:lpstr>
      <vt:lpstr>006</vt:lpstr>
      <vt:lpstr>007</vt:lpstr>
      <vt:lpstr>008</vt:lpstr>
      <vt:lpstr>009</vt:lpstr>
      <vt:lpstr>Lėšų atmintinė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Jolanta Juceviciene</dc:creator>
  <cp:keywords/>
  <dc:description/>
  <cp:lastModifiedBy>Jolanta Jucevičienė</cp:lastModifiedBy>
  <cp:revision/>
  <dcterms:created xsi:type="dcterms:W3CDTF">2024-01-11T07:14:42Z</dcterms:created>
  <dcterms:modified xsi:type="dcterms:W3CDTF">2026-01-27T07:47:11Z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0x0101003A9314CC452B93419D6983BC70BFE110</vt:lpwstr>
  </property>
</Properties>
</file>